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0"/>
  </bookViews>
  <sheets>
    <sheet name="InfoSci 196筆212冊" sheetId="1" r:id="rId1"/>
    <sheet name="InfoSci 15筆15冊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<sst xmlns="http://schemas.openxmlformats.org/spreadsheetml/2006/main" count="1421" uniqueCount="543">
  <si>
    <t>序號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</si>
  <si>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</si>
  <si>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</si>
  <si>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</si>
  <si>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</si>
  <si>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</si>
  <si>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</si>
  <si>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</si>
  <si>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</si>
  <si>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</si>
  <si>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</si>
  <si>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連結</t>
  </si>
  <si>
    <t>Arts &amp; Humanities &amp; Social Science</t>
  </si>
  <si>
    <r>
      <t xml:space="preserve">H15 </t>
    </r>
    <r>
      <rPr>
        <sz val="9"/>
        <color indexed="8"/>
        <rFont val="新細明體"/>
        <family val="1"/>
      </rPr>
      <t>經濟學</t>
    </r>
  </si>
  <si>
    <t>Tourism and Opportunities for Economic Development in Asia</t>
  </si>
  <si>
    <t>1st</t>
  </si>
  <si>
    <t>Ordóñez de Pablos, Patricia</t>
  </si>
  <si>
    <t>Business Science Reference</t>
  </si>
  <si>
    <r>
      <t xml:space="preserve">H41 </t>
    </r>
    <r>
      <rPr>
        <sz val="9"/>
        <color indexed="8"/>
        <rFont val="新細明體"/>
        <family val="1"/>
      </rPr>
      <t>管理一（人資、組織行為、策略管理、國企、醫管、科管）</t>
    </r>
  </si>
  <si>
    <t>Evolution of the Post-Bureaucratic Organization</t>
  </si>
  <si>
    <t>Malizia, Pierfranco</t>
  </si>
  <si>
    <t>Driving Tourism through Creative Destinations and Activities</t>
  </si>
  <si>
    <t>Királ'ová, Alžbeta</t>
  </si>
  <si>
    <t>Handbook of Research on Advanced Data Mining Techniques and Applications for Business Intelligence</t>
  </si>
  <si>
    <t>Trivedi, Shrawan Kumar</t>
  </si>
  <si>
    <t>Applied Behavioral Economics Research and Trends</t>
  </si>
  <si>
    <t>Ianole, Rodica</t>
  </si>
  <si>
    <t>Optimal Management Strategies in Small and Medium Enterprises</t>
  </si>
  <si>
    <t>Vemic, Milan</t>
  </si>
  <si>
    <t>Handbook of Research on Human Resources Strategies for the New Millennial Workforce</t>
  </si>
  <si>
    <t>Supply Chain Management in the Big Data Era</t>
  </si>
  <si>
    <t>Chan, Hing Kai</t>
  </si>
  <si>
    <r>
      <t xml:space="preserve">H42 </t>
    </r>
    <r>
      <rPr>
        <sz val="9"/>
        <color indexed="8"/>
        <rFont val="新細明體"/>
        <family val="1"/>
      </rPr>
      <t>管理二（行銷、生管、資管、交管、作業研究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新細明體"/>
        <family val="1"/>
      </rPr>
      <t>數量方法）</t>
    </r>
  </si>
  <si>
    <t>Encouraging Participative Consumerism Through Evolutionary Digital Marketing: Emerging Research and Opportunities</t>
  </si>
  <si>
    <t>Kaufmann, Hans Ruediger</t>
  </si>
  <si>
    <t>Business Science Reference</t>
  </si>
  <si>
    <t>Tools and Techniques for Economic Decision Analysis</t>
  </si>
  <si>
    <t>Stanković, Jelena</t>
  </si>
  <si>
    <t>Handbook of Research on Holistic Optimization Techniques in the Hospitality, Tourism, and Travel Industry</t>
  </si>
  <si>
    <t>Vasant, Pandian</t>
  </si>
  <si>
    <t>Handbook of Research on Fuzzy and Rough Set Theory in Organizational Decision Making</t>
  </si>
  <si>
    <t>Sangaiah, Arun Kumar</t>
  </si>
  <si>
    <t>Open Source Solutions for Knowledge Management and Technological Ecosystems</t>
  </si>
  <si>
    <t>Garcia-Peñalvo, Francisco J.</t>
  </si>
  <si>
    <t>Applied Big Data Analytics in Operations Management</t>
  </si>
  <si>
    <t>Kumar, Manish</t>
  </si>
  <si>
    <t>Eye-Tracking Technology Applications in Educational Research</t>
  </si>
  <si>
    <t>Was, Christopher</t>
  </si>
  <si>
    <t>Information Science Reference</t>
  </si>
  <si>
    <t>Knowledge Management Initiatives and Strategies in Small and Medium Enterprises</t>
  </si>
  <si>
    <t>Bencsik, Andrea</t>
  </si>
  <si>
    <t>Strategic IT Governance and Alignment in Business Settings</t>
  </si>
  <si>
    <t>Haes, Steven De</t>
  </si>
  <si>
    <t>Case Studies as a Teaching Tool in Management Education</t>
  </si>
  <si>
    <t>Latusek, Dominika</t>
  </si>
  <si>
    <t>Opportunities and Challenges for Tourism and Hospitality in the BRIC Nations</t>
  </si>
  <si>
    <t>Dhiman, Mohinder Chand</t>
  </si>
  <si>
    <t>Enterprise Big Data Engineering, Analytics, and Management</t>
  </si>
  <si>
    <t>Atzmueller, Martin</t>
  </si>
  <si>
    <t>Managing Project Risks for Competitive Advantage in Changing Business Environments</t>
  </si>
  <si>
    <t>Bodea, Constanta-Nicoleta</t>
  </si>
  <si>
    <t>Managing Public Relations and Brand Image through Social Media</t>
  </si>
  <si>
    <t>Singh, Anurag</t>
  </si>
  <si>
    <t>Global Dynamics in Travel, Tourism, and Hospitality</t>
  </si>
  <si>
    <t>Pappas, Nikolaos</t>
  </si>
  <si>
    <t>Corporate Social Responsibility in the Hospitality and Tourism Industry</t>
  </si>
  <si>
    <t>Guliani, Lipika Kaur</t>
  </si>
  <si>
    <t>Fuzzy Optimization and Multi-Criteria Decision Making in Digital Marketing</t>
  </si>
  <si>
    <t>Kumar, Anil</t>
  </si>
  <si>
    <r>
      <t xml:space="preserve">H40 </t>
    </r>
    <r>
      <rPr>
        <sz val="9"/>
        <color indexed="8"/>
        <rFont val="新細明體"/>
        <family val="1"/>
      </rPr>
      <t>財金及會計</t>
    </r>
  </si>
  <si>
    <t>Handbook of Research on Financial and Banking Crisis Prediction through Early Warning Systems</t>
  </si>
  <si>
    <t>Munir, Qaiser</t>
  </si>
  <si>
    <t>Capturing, Analyzing, and Managing Word-of-Mouth in the Digital Marketplace</t>
  </si>
  <si>
    <t>Rathore, Sumangla</t>
  </si>
  <si>
    <t>Trends and Innovations in Marketing Information Systems</t>
  </si>
  <si>
    <t>Tsiakis, Theodosios</t>
  </si>
  <si>
    <t>Green Accounting Initiatives and Strategies for Sustainable Development</t>
  </si>
  <si>
    <t>Caraiani, Chirata</t>
  </si>
  <si>
    <t>Improving Organizational Effectiveness with Enterprise Information Systems</t>
  </si>
  <si>
    <t>Varajão, João Eduardo</t>
  </si>
  <si>
    <t>Strategic Utilization of Information Systems in Small Business</t>
  </si>
  <si>
    <t>Hunter, M. Gordon</t>
  </si>
  <si>
    <t>Educational Strategies for the Next Generation Leaders in Hotel Management</t>
  </si>
  <si>
    <t>Feng, Jiuguang</t>
  </si>
  <si>
    <t>Approaches to Managing Organizational Diversity and Innovation</t>
  </si>
  <si>
    <t>Erbe, Nancy</t>
  </si>
  <si>
    <r>
      <t xml:space="preserve">H11 </t>
    </r>
    <r>
      <rPr>
        <sz val="9"/>
        <color indexed="8"/>
        <rFont val="新細明體"/>
        <family val="1"/>
      </rPr>
      <t>教育學</t>
    </r>
  </si>
  <si>
    <t>Advanced Concept Maps in STEM Education: Emerging Research and Opportunities</t>
  </si>
  <si>
    <t>Tang, Michael</t>
  </si>
  <si>
    <t>Intercultural Responsiveness in the Second Language Learning Classroom</t>
  </si>
  <si>
    <t>Jones, Kathryn</t>
  </si>
  <si>
    <t>Handbook of Research on Driving STEM Learning with Educational Technologies</t>
  </si>
  <si>
    <t>Ramírez-Montoya, María-Soledad</t>
  </si>
  <si>
    <t>Handbook of Research on Innovative Pedagogies and Technologies for Online Learning in Higher Education</t>
  </si>
  <si>
    <t>Vu, Phu</t>
  </si>
  <si>
    <t>Multiculturalism and Technology-Enhanced Language Learning</t>
  </si>
  <si>
    <t>Tafazoli, Dara</t>
  </si>
  <si>
    <t>Student-Driven Learning Strategies for the 21st Century Classroom</t>
  </si>
  <si>
    <t>Alias, Nor Aziah</t>
  </si>
  <si>
    <t>Advancing Next-Generation Teacher Education through Digital Tools and Applications</t>
  </si>
  <si>
    <t>Grassetti, Mary</t>
  </si>
  <si>
    <t>Methods and Paradigms in Education Research</t>
  </si>
  <si>
    <t>Ling, Lorraine</t>
  </si>
  <si>
    <t>World University Rankings and the Future of Higher Education</t>
  </si>
  <si>
    <t>Downing, Kevin</t>
  </si>
  <si>
    <t>Design Education for Fostering Creativity and Innovation in China</t>
  </si>
  <si>
    <t>Siu, Kin Wai Michael</t>
  </si>
  <si>
    <t>Handbook of Research on Building, Growing, and Sustaining Quality E-Learning Programs</t>
  </si>
  <si>
    <t>Shelton, Kaye</t>
  </si>
  <si>
    <t>Handbook of Research on Learner-Centered Pedagogy in Teacher Education and Professional Development</t>
  </si>
  <si>
    <t>Keengwe, Jared</t>
  </si>
  <si>
    <t>Knowledge Visualization and Visual Literacy in Science Education</t>
  </si>
  <si>
    <t>Ursyn, Anna</t>
  </si>
  <si>
    <t>Critical Examinations of School Violence and Disturbance in K-12 Education</t>
  </si>
  <si>
    <t>Crews, Gordon A.</t>
  </si>
  <si>
    <t>Handbook of Research on Active Learning and the Flipped Classroom Model in the Digital Age</t>
  </si>
  <si>
    <t>Handbook of Research on Individual Differences in Computer-Assisted Language Learning</t>
  </si>
  <si>
    <t>Rahimi, Mehrak</t>
  </si>
  <si>
    <t>Cases on Research-Based Teaching Methods in Science Education</t>
  </si>
  <si>
    <t>De Silva, Eugene</t>
  </si>
  <si>
    <t>Activity Theory Perspectives on Technology in Higher Education</t>
  </si>
  <si>
    <t>Murphy, Elizabeth</t>
  </si>
  <si>
    <r>
      <t xml:space="preserve">H14 </t>
    </r>
    <r>
      <rPr>
        <sz val="9"/>
        <color indexed="8"/>
        <rFont val="新細明體"/>
        <family val="1"/>
      </rPr>
      <t>政治學</t>
    </r>
  </si>
  <si>
    <t>E-Governance and Social Inclusion: Concepts and Cases</t>
  </si>
  <si>
    <t>Baum, Scott</t>
  </si>
  <si>
    <t>From Government to E-Governance: Public Administration in the Digital Age</t>
  </si>
  <si>
    <t>Islam, Muhammad Muinul</t>
  </si>
  <si>
    <r>
      <t xml:space="preserve">HA3 </t>
    </r>
    <r>
      <rPr>
        <sz val="9"/>
        <color indexed="8"/>
        <rFont val="新細明體"/>
        <family val="1"/>
      </rPr>
      <t>圖書資訊學</t>
    </r>
  </si>
  <si>
    <t>Digitizing the Modern Library and the Transition from Print to Electronic</t>
  </si>
  <si>
    <t>Bhardwaj, Raj Kumar</t>
  </si>
  <si>
    <t>Collaborative Filtering Using Data Mining and Analysis</t>
  </si>
  <si>
    <t>Bhatnagar, Vishal</t>
  </si>
  <si>
    <r>
      <t xml:space="preserve">H19 </t>
    </r>
    <r>
      <rPr>
        <sz val="9"/>
        <color indexed="8"/>
        <rFont val="新細明體"/>
        <family val="1"/>
      </rPr>
      <t>傳播學</t>
    </r>
  </si>
  <si>
    <t>Media Law, Ethics, and Policy in the Digital Age</t>
  </si>
  <si>
    <t>Mhiripiri, Nhamo A.</t>
  </si>
  <si>
    <t>Multimedia Services and Applications in Mission Critical Communication Systems</t>
  </si>
  <si>
    <t>Al-Begain, Khalid</t>
  </si>
  <si>
    <t>Social Media Performance Evaluation and Success Measurements</t>
  </si>
  <si>
    <t>Brown, Michael A. Sr.</t>
  </si>
  <si>
    <t>Political Scandal, Corruption, and Legitimacy in the Age of Social Media</t>
  </si>
  <si>
    <t>Demirhan, Kamil</t>
  </si>
  <si>
    <t>Resource Allocation in Next-Generation Broadband Wireless Access Networks</t>
  </si>
  <si>
    <t>Singhal, Chetna</t>
  </si>
  <si>
    <t>Advanced Image Processing Techniques and Applications</t>
  </si>
  <si>
    <t>Kumar, N. Suresh</t>
  </si>
  <si>
    <t>The Internet of Things: Breakthroughs in Research and Practice</t>
  </si>
  <si>
    <t>Information Resources Management Association</t>
  </si>
  <si>
    <t>Solutions for High-Touch Communications in a High-Tech World</t>
  </si>
  <si>
    <t>Brown, Michael A</t>
  </si>
  <si>
    <t>Game Theory Solutions for the Internet of Things: Emerging Research and Opportunities</t>
  </si>
  <si>
    <t>Kim, Sungwook</t>
  </si>
  <si>
    <t>Interference Mitigation and Energy Management in 5G Heterogeneous Cellular Networks</t>
  </si>
  <si>
    <t>Yang, Chungang</t>
  </si>
  <si>
    <t>Big Data Applications in the Telecommunications Industry</t>
  </si>
  <si>
    <t>Ouyang, Ye</t>
  </si>
  <si>
    <t>Transforming Gaming and Computer Simulation Technologies across Industries</t>
  </si>
  <si>
    <t>Dubbels, Brock</t>
  </si>
  <si>
    <t>Mobile Application Development, Usability, and Security</t>
  </si>
  <si>
    <t>Mukherjea, Sougata</t>
  </si>
  <si>
    <t>Cultural Influences on Architecture</t>
  </si>
  <si>
    <t>Koç, Gülşah</t>
  </si>
  <si>
    <t>Design Innovations for Contemporary Interiors and Civic Art</t>
  </si>
  <si>
    <t>Crespi, Luciano</t>
  </si>
  <si>
    <t>Social Media Data Extraction and Content Analysis</t>
  </si>
  <si>
    <t>Hai-Jew, Shalin</t>
  </si>
  <si>
    <t>Emerging Technologies and Applications for Cloud-Based Gaming</t>
  </si>
  <si>
    <t>Krishna, P. Venkata</t>
  </si>
  <si>
    <t>Analyzing Language and Humor in Online Communication</t>
  </si>
  <si>
    <t>Taiwo, Rotimi</t>
  </si>
  <si>
    <t>Contemporary Research on Intertextuality in Video Games</t>
  </si>
  <si>
    <t>Duret, Christophe</t>
  </si>
  <si>
    <t>Interdisciplinary Perspectives on Contemporary Conflict Resolution</t>
  </si>
  <si>
    <t>Novais, Paulo</t>
  </si>
  <si>
    <t>Global Perspectives on Media Events in Contemporary Society</t>
  </si>
  <si>
    <t>Fox, Andrew</t>
  </si>
  <si>
    <t>Impact of Communication and the Media on Ethnic Conflict</t>
  </si>
  <si>
    <t>Gibson, Steven</t>
  </si>
  <si>
    <t>Technological Breakthroughs in Modern Wireless Sensor Applications</t>
  </si>
  <si>
    <t>Sharif, Hamid</t>
  </si>
  <si>
    <t>Tools for Mobile Multimedia Programming and Development</t>
  </si>
  <si>
    <t>Tjondronegoro, Dian</t>
  </si>
  <si>
    <r>
      <t xml:space="preserve">H17 </t>
    </r>
    <r>
      <rPr>
        <sz val="9"/>
        <color indexed="8"/>
        <rFont val="新細明體"/>
        <family val="1"/>
      </rPr>
      <t>社會學</t>
    </r>
  </si>
  <si>
    <t>Emerging Research in Play Therapy, Child Counseling, and Consultation</t>
  </si>
  <si>
    <t>Steen, Rheta LeAnne</t>
  </si>
  <si>
    <t>Creating a Sustainable Vision of Nonviolence in Schools and Society</t>
  </si>
  <si>
    <t>Singh, Swaranjit</t>
  </si>
  <si>
    <t>Designing for Human-Machine Symbiosis using the URANOS Model: Emerging Research and Opportunities</t>
  </si>
  <si>
    <t>Hadorn, Benjamin</t>
  </si>
  <si>
    <t>Handbook of Research on the Facilitation of Civic Engagement through Community Art</t>
  </si>
  <si>
    <t>Hersey, Leigh Nanney</t>
  </si>
  <si>
    <t>Defending Human Rights and Democracy in the Era of Globalization</t>
  </si>
  <si>
    <t>Akrivopoulou, Christina</t>
  </si>
  <si>
    <t>Population Growth and Rapid Urbanization in the Developing World</t>
  </si>
  <si>
    <t>Benna, Umar G.</t>
  </si>
  <si>
    <t>Gender Considerations in Online Consumption Behavior and Internet Use</t>
  </si>
  <si>
    <t>English, Rebecca</t>
  </si>
  <si>
    <t>Analyzing Digital Discourse and Human Behavior in Modern Virtual Environments</t>
  </si>
  <si>
    <t>Baggio, Bobbie</t>
  </si>
  <si>
    <t>Global Perspectives on Youth Gang Behavior, Violence, and Weapons Use</t>
  </si>
  <si>
    <t>Harding, Simon</t>
  </si>
  <si>
    <t>Contemporary Global Perspectives on Gender Economics</t>
  </si>
  <si>
    <t>Moore, Susanne</t>
  </si>
  <si>
    <t>Political Campaigning in the Information Age</t>
  </si>
  <si>
    <t>Solo, Ashu M. G.</t>
  </si>
  <si>
    <t>Interdisciplinary Applications of Agent-Based Social Simulation and Modeling</t>
  </si>
  <si>
    <t>Adamatti, Diana Franscisca</t>
  </si>
  <si>
    <t>Contemporary Social Issues in East Asian Societies: Examining the Spectrum of Public and Private Spheres</t>
  </si>
  <si>
    <t>Merviö, Mika Markus</t>
  </si>
  <si>
    <t>Medicine</t>
  </si>
  <si>
    <r>
      <t xml:space="preserve">B101008 </t>
    </r>
    <r>
      <rPr>
        <sz val="9"/>
        <color indexed="8"/>
        <rFont val="新細明體"/>
        <family val="1"/>
      </rPr>
      <t>保健營養</t>
    </r>
  </si>
  <si>
    <t>Healthcare Ethics and Training: Concepts, Methodologies, Tools, and Applications</t>
  </si>
  <si>
    <t>Medical Information Science Reference</t>
  </si>
  <si>
    <r>
      <t xml:space="preserve">B101010 </t>
    </r>
    <r>
      <rPr>
        <sz val="9"/>
        <color indexed="8"/>
        <rFont val="新細明體"/>
        <family val="1"/>
      </rPr>
      <t>醫學工程</t>
    </r>
  </si>
  <si>
    <t>Innovative Research in Thermal Imaging for Biology and Medicine</t>
  </si>
  <si>
    <t>Vardasca, Ricardo</t>
  </si>
  <si>
    <t>Oral Healthcare and Technologies: Breakthroughs in Research and Practice</t>
  </si>
  <si>
    <t>Information Resources Manageme</t>
  </si>
  <si>
    <r>
      <t xml:space="preserve">B1030A0 </t>
    </r>
    <r>
      <rPr>
        <sz val="9"/>
        <color indexed="8"/>
        <rFont val="新細明體"/>
        <family val="1"/>
      </rPr>
      <t>藥學</t>
    </r>
  </si>
  <si>
    <t>Pharmaceutical Sciences: Breakthroughs in Research and Practice</t>
  </si>
  <si>
    <r>
      <t xml:space="preserve">B1020B2 </t>
    </r>
    <r>
      <rPr>
        <sz val="9"/>
        <color indexed="8"/>
        <rFont val="新細明體"/>
        <family val="1"/>
      </rPr>
      <t>精神科</t>
    </r>
  </si>
  <si>
    <t>Workforce Development Theory and Practice in the Mental Health Sector</t>
  </si>
  <si>
    <t>Smith, Mark</t>
  </si>
  <si>
    <r>
      <t xml:space="preserve">B101004 </t>
    </r>
    <r>
      <rPr>
        <sz val="9"/>
        <color indexed="8"/>
        <rFont val="新細明體"/>
        <family val="1"/>
      </rPr>
      <t>醫學之生化及分子生物</t>
    </r>
  </si>
  <si>
    <t>Comparative Approaches to Biotechnology Development and Use in Developed and Emerging Nations</t>
  </si>
  <si>
    <t>Bas, Tomas Gabriel</t>
  </si>
  <si>
    <r>
      <t xml:space="preserve">B1020A9 </t>
    </r>
    <r>
      <rPr>
        <sz val="9"/>
        <color indexed="8"/>
        <rFont val="新細明體"/>
        <family val="1"/>
      </rPr>
      <t>神經內科</t>
    </r>
  </si>
  <si>
    <t>Improving the Quality of Life for Dementia Patients through Progressive Detection, Treatment, and Care</t>
  </si>
  <si>
    <t>Wu, Jinglong</t>
  </si>
  <si>
    <t>Examining the Development, Regulation, and Consumption of Functional Foods</t>
  </si>
  <si>
    <t>Benjamin, Sailas</t>
  </si>
  <si>
    <r>
      <t xml:space="preserve">B101011 </t>
    </r>
    <r>
      <rPr>
        <sz val="9"/>
        <color indexed="8"/>
        <rFont val="新細明體"/>
        <family val="1"/>
      </rPr>
      <t>寄生蟲學、醫事技術及實驗診斷</t>
    </r>
  </si>
  <si>
    <t>Integrating Biologically-Inspired Nanotechnology into Medical Practice</t>
  </si>
  <si>
    <t>Nayak, B.K.</t>
  </si>
  <si>
    <t>Cloud Computing Systems and Applications in Healthcare</t>
  </si>
  <si>
    <t>Bhatt, Chintan M.</t>
  </si>
  <si>
    <t>Recent Advances in Drug Delivery Technology</t>
  </si>
  <si>
    <t>Keservani, Raj K.</t>
  </si>
  <si>
    <t>Handbook of Research on Healthcare Administration and Management</t>
  </si>
  <si>
    <t>Wickramasinghe, Nilmini</t>
  </si>
  <si>
    <t>Advancing Medicine through Nanotechnology and Nanomechanics Applications</t>
  </si>
  <si>
    <t>Talukdar, Keka</t>
  </si>
  <si>
    <t>Computational Tools and Techniques for Biomedical Signal Processing</t>
  </si>
  <si>
    <t>Singh, Butta</t>
  </si>
  <si>
    <t>Exploring the Nutrition and Health Benefits of Functional Foods</t>
  </si>
  <si>
    <t>Shekhar, Hossain Uddin</t>
  </si>
  <si>
    <t>Novel Approaches for Drug Delivery</t>
  </si>
  <si>
    <t>Healthcare Community Synergism between Patients, Practitioners, and Researchers</t>
  </si>
  <si>
    <t>Bryan, Valerie C.</t>
  </si>
  <si>
    <t>Transformative Healthcare Practice through Patient Engagement</t>
  </si>
  <si>
    <t>Graffigna, Guendalina</t>
  </si>
  <si>
    <r>
      <t xml:space="preserve">B1020A8 </t>
    </r>
    <r>
      <rPr>
        <sz val="9"/>
        <color indexed="8"/>
        <rFont val="新細明體"/>
        <family val="1"/>
      </rPr>
      <t>血液科腫瘤科風濕免疫及感染</t>
    </r>
  </si>
  <si>
    <t>Oncology: Breakthroughs in Research and Practice</t>
  </si>
  <si>
    <t>Encyclopedia of E-Health and Telemedicine</t>
  </si>
  <si>
    <t>Cruz-Cunha, Maria Manuela</t>
  </si>
  <si>
    <t>Applying Business Intelligence to Clinical and Healthcare Organizations</t>
  </si>
  <si>
    <t>Machado, José</t>
  </si>
  <si>
    <t>Reshaping Medical Practice and Care with Health Information Systems</t>
  </si>
  <si>
    <t>Dwivedi, Ashish</t>
  </si>
  <si>
    <r>
      <t xml:space="preserve">B101009 </t>
    </r>
    <r>
      <rPr>
        <sz val="9"/>
        <color indexed="8"/>
        <rFont val="新細明體"/>
        <family val="1"/>
      </rPr>
      <t>公共衛生及環境醫學</t>
    </r>
  </si>
  <si>
    <t>Social, Economic, and Political Perspectives on Public Health Policy-Making</t>
  </si>
  <si>
    <t>Gholipour, Rahmatollah</t>
  </si>
  <si>
    <r>
      <t xml:space="preserve">B101018 </t>
    </r>
    <r>
      <rPr>
        <sz val="9"/>
        <color indexed="8"/>
        <rFont val="新細明體"/>
        <family val="1"/>
      </rPr>
      <t>幹細胞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新細明體"/>
        <family val="1"/>
      </rPr>
      <t>再生生物醫學</t>
    </r>
  </si>
  <si>
    <t>Medical Advancements in Aging and Regenerative Technologies: Clinical Tools and Applications</t>
  </si>
  <si>
    <t>Daskalaki, Andriani</t>
  </si>
  <si>
    <t>Technological Advancements in Biomedicine for Healthcare Applications</t>
  </si>
  <si>
    <t>E-Health Communities and Online Self-Help Groups: Applications and Usage</t>
  </si>
  <si>
    <t>Smedberg, Åsa</t>
  </si>
  <si>
    <t>Science &amp; Technology</t>
  </si>
  <si>
    <r>
      <t xml:space="preserve">E08 </t>
    </r>
    <r>
      <rPr>
        <sz val="9"/>
        <color indexed="8"/>
        <rFont val="新細明體"/>
        <family val="1"/>
      </rPr>
      <t>資訊</t>
    </r>
  </si>
  <si>
    <t>Handbook of Research on Machine Learning Innovations and Trends</t>
  </si>
  <si>
    <t>Hassanien, Aboul Ella</t>
  </si>
  <si>
    <t>Handbook of Research on Soft Computing and Nature-Inspired Algorithms</t>
  </si>
  <si>
    <t>Shandilya, Shishir K.</t>
  </si>
  <si>
    <t>Concept Parsing Algorithms (CPA) for Textual Analysis and Discovery: Emerging Research and Opportunities</t>
  </si>
  <si>
    <t>Shafrir, Uri</t>
  </si>
  <si>
    <t>Decentralized Computing Using Blockchain Technologies and Smart Contracts: Emerging Research and Opportunities</t>
  </si>
  <si>
    <t>Asharaf, S.</t>
  </si>
  <si>
    <t>Comparative Approaches to Using R and Python for Statistical Data Analysis</t>
  </si>
  <si>
    <t>Sarmento, Rui</t>
  </si>
  <si>
    <t>Advancing Cloud Database Systems and Capacity Planning with Dynamic Applications</t>
  </si>
  <si>
    <t>Kamila, Narendra Kumar</t>
  </si>
  <si>
    <t>Microcontroller System Design Using PIC18F Processors</t>
  </si>
  <si>
    <t>Haddad, Nicolas K.</t>
  </si>
  <si>
    <t>Decision Management: Concepts, Methodologies, Tools, and Applications</t>
  </si>
  <si>
    <t>Theoretical and Practical Advancements for Fuzzy System Integration</t>
  </si>
  <si>
    <t>Li, Deng-Feng</t>
  </si>
  <si>
    <t>Design Solutions for User-Centric Information Systems</t>
  </si>
  <si>
    <t>Saeed, Saqib</t>
  </si>
  <si>
    <t>Advanced Research on Biologically Inspired Cognitive Architectures</t>
  </si>
  <si>
    <t>Vallverdú, Jordi</t>
  </si>
  <si>
    <t>Strategic Imperatives and Core Competencies in the Era of Robotics and Artificial Intelligence</t>
  </si>
  <si>
    <t>Batko, Roman</t>
  </si>
  <si>
    <t>Artificial Intelligence: Concepts, Methodologies, Tools, and Applications</t>
  </si>
  <si>
    <t>Emerging Research on Applied Fuzzy Sets and Intuitionistic Fuzzy Matrices</t>
  </si>
  <si>
    <t>Adak, Amal Kumar</t>
  </si>
  <si>
    <t>Resource Management and Efficiency in Cloud Computing Environments</t>
  </si>
  <si>
    <t>Turuk, Ashok Kumar</t>
  </si>
  <si>
    <t>Handbook of Research on End-to-End Cloud Computing Architecture Design</t>
  </si>
  <si>
    <t>Chen, Jianwen Wendy</t>
  </si>
  <si>
    <t>Multi-Core Computer Vision and Image Processing for Intelligent Applications</t>
  </si>
  <si>
    <t>S., Mohan</t>
  </si>
  <si>
    <t>Gamification-Based E-Learning Strategies for Computer Programming Education</t>
  </si>
  <si>
    <t>Queirós, Ricardo Alexandre Pei</t>
  </si>
  <si>
    <t>Developing and Applying Optoelectronics in Machine Vision</t>
  </si>
  <si>
    <t>Sergiyenko, Oleg</t>
  </si>
  <si>
    <t>Pattern Recognition and Classification in Time Series Data</t>
  </si>
  <si>
    <t>Volna, Eva</t>
  </si>
  <si>
    <t>Handbook of Research on Modern Optimization Algorithms and Applications in Engineering and Economics</t>
  </si>
  <si>
    <t>Engineering Science Reference</t>
  </si>
  <si>
    <t>Handbook of Research on Advanced Hybrid Intelligent Techniques and Applications</t>
  </si>
  <si>
    <t>Bhattacharyya, Siddhartha</t>
  </si>
  <si>
    <t>Intelligent Applications for Heterogeneous System Modeling and Design</t>
  </si>
  <si>
    <t>Sarma, Kandarpa Kumar</t>
  </si>
  <si>
    <t>Handbook of Research on Artificial Intelligence Techniques and Algorithms</t>
  </si>
  <si>
    <t>Face Recognition in Adverse Conditions</t>
  </si>
  <si>
    <t>De Marsico, Maria</t>
  </si>
  <si>
    <t>Theory and Application of Multi-Formalism Modeling</t>
  </si>
  <si>
    <t>Gribaudo, Marco</t>
  </si>
  <si>
    <t>Knowledge-Based Processes in Software Development</t>
  </si>
  <si>
    <t>Web Portal Design, Implementation, Integration, and Optimization</t>
  </si>
  <si>
    <t>Polgar, Jana</t>
  </si>
  <si>
    <t>Handbook of Research on Computational Intelligence for Engineering, Science, and Business</t>
  </si>
  <si>
    <t>Software Process Improvement and Management: Approaches and Tools for Practical Development</t>
  </si>
  <si>
    <t>Fauzi, Shukor Sanim Mohd</t>
  </si>
  <si>
    <r>
      <t xml:space="preserve">E09 </t>
    </r>
    <r>
      <rPr>
        <sz val="9"/>
        <color indexed="8"/>
        <rFont val="新細明體"/>
        <family val="1"/>
      </rPr>
      <t>土木、水利、工程</t>
    </r>
  </si>
  <si>
    <t>Performance-Based Seismic Design of Concrete Structures and Infrastructures</t>
  </si>
  <si>
    <t>Plevris, Vagelis</t>
  </si>
  <si>
    <t>Design Solutions and Innovations in Temporary Structures</t>
  </si>
  <si>
    <t>André, João</t>
  </si>
  <si>
    <r>
      <t xml:space="preserve">E10 </t>
    </r>
    <r>
      <rPr>
        <sz val="9"/>
        <color indexed="8"/>
        <rFont val="新細明體"/>
        <family val="1"/>
      </rPr>
      <t>能源科技</t>
    </r>
  </si>
  <si>
    <t>Advanced Applications of Supercritical Fluids in Energy Systems</t>
  </si>
  <si>
    <t>Chen, Lin</t>
  </si>
  <si>
    <t>Nanofluid Technologies and Thermal Convection Techniques</t>
  </si>
  <si>
    <t>Chand, Ramesh</t>
  </si>
  <si>
    <r>
      <t xml:space="preserve">E01 </t>
    </r>
    <r>
      <rPr>
        <sz val="9"/>
        <color indexed="8"/>
        <rFont val="新細明體"/>
        <family val="1"/>
      </rPr>
      <t>機械固力</t>
    </r>
  </si>
  <si>
    <t>Mathematical Concepts and Applications in Mechanical Engineering and Mechatronics</t>
  </si>
  <si>
    <t>Ram, Mangey</t>
  </si>
  <si>
    <t>Enriching Urban Spaces with Ambient Computing, the Internet of Things, and Smart City Design</t>
  </si>
  <si>
    <t>Konomi, Shin'ichi</t>
  </si>
  <si>
    <r>
      <t xml:space="preserve">E60 </t>
    </r>
    <r>
      <rPr>
        <sz val="9"/>
        <color indexed="8"/>
        <rFont val="新細明體"/>
        <family val="1"/>
      </rPr>
      <t>生產自動化技術</t>
    </r>
  </si>
  <si>
    <t>3D Printing: Breakthroughs in Research and Practice</t>
  </si>
  <si>
    <r>
      <t xml:space="preserve">E14 </t>
    </r>
    <r>
      <rPr>
        <sz val="9"/>
        <color indexed="8"/>
        <rFont val="新細明體"/>
        <family val="1"/>
      </rPr>
      <t>微電子工程</t>
    </r>
  </si>
  <si>
    <t>Handbook of Research on Nanoelectronic Sensor Modeling and Applications</t>
  </si>
  <si>
    <t>Ahmadi, Mohammad Taghi</t>
  </si>
  <si>
    <t>Modeling and Simulation Techniques in Structural Engineering</t>
  </si>
  <si>
    <t>Samui, Pijush</t>
  </si>
  <si>
    <t>Sustainable Nanosystems Development, Properties, and Applications</t>
  </si>
  <si>
    <t>Putz, Mihai V.</t>
  </si>
  <si>
    <t>Field-Programmable Gate Array (FPGA) Technologies for High Performance Instrumentation</t>
  </si>
  <si>
    <t>Dondo Gazzano, Julio Daniel</t>
  </si>
  <si>
    <r>
      <t xml:space="preserve">E06 </t>
    </r>
    <r>
      <rPr>
        <sz val="9"/>
        <color indexed="8"/>
        <rFont val="新細明體"/>
        <family val="1"/>
      </rPr>
      <t>材料工程</t>
    </r>
  </si>
  <si>
    <t>Green Approaches to Biocomposite Materials Science and Engineering</t>
  </si>
  <si>
    <t>Verma, Deepak</t>
  </si>
  <si>
    <t>Advanced Research on Nanotechnology for Civil Engineering Applications</t>
  </si>
  <si>
    <t>Khitab, Anwar</t>
  </si>
  <si>
    <t>Advanced Manufacturing Techniques Using Laser Material Processing</t>
  </si>
  <si>
    <t>Akinlabi, Esther Titilayo</t>
  </si>
  <si>
    <t>Computational Modeling of Masonry Structures Using the Discrete Element Method</t>
  </si>
  <si>
    <t>Sarhosis, Vasilis</t>
  </si>
  <si>
    <t>Emerging Design Solutions in Structural Health Monitoring Systems</t>
  </si>
  <si>
    <t>Tibaduiza Burgos, Diego Alexander</t>
  </si>
  <si>
    <t>Innovative Solutions in Fluid-Particle Systems and Renewable Energy Management</t>
  </si>
  <si>
    <t>Tannous, Katia</t>
  </si>
  <si>
    <t>Transportation Systems and Engineering: Concepts, Methodologies, Tools, and Applications</t>
  </si>
  <si>
    <t>Technology and Practice in Geotechnical Engineering</t>
  </si>
  <si>
    <t>Adeyeri, Joseph</t>
  </si>
  <si>
    <r>
      <t xml:space="preserve">E02 </t>
    </r>
    <r>
      <rPr>
        <sz val="9"/>
        <color indexed="8"/>
        <rFont val="新細明體"/>
        <family val="1"/>
      </rPr>
      <t>化學工程</t>
    </r>
  </si>
  <si>
    <t>Innovative Applications and Developments of Micro-Pattern Gaseous Detectors</t>
  </si>
  <si>
    <t>Francke, Tom</t>
  </si>
  <si>
    <r>
      <t xml:space="preserve">E11 </t>
    </r>
    <r>
      <rPr>
        <sz val="9"/>
        <color indexed="8"/>
        <rFont val="新細明體"/>
        <family val="1"/>
      </rPr>
      <t>環境工程</t>
    </r>
  </si>
  <si>
    <t>Advanced Nanomaterials for Water Engineering, Treatment, and Hydraulics</t>
  </si>
  <si>
    <t>Saleh, Tawfik A.</t>
  </si>
  <si>
    <t>Applied Environmental Materials Science for Sustainability</t>
  </si>
  <si>
    <t>Kobayashi, Takaomi</t>
  </si>
  <si>
    <t>Handbook of Research on Entrepreneurial Development and Innovation within Smart Cities</t>
  </si>
  <si>
    <t>Carvalho, Luisa Cagica</t>
  </si>
  <si>
    <t>Remote Sensing Techniques and GIS Applications in Earth and Environmental Studies</t>
  </si>
  <si>
    <t>Santra, Abhisek</t>
  </si>
  <si>
    <t>Environmental Issues Surrounding Human Overpopulation</t>
  </si>
  <si>
    <t>Singh, Rajeev Pratap</t>
  </si>
  <si>
    <t>Sustainable Potato Production and the Impact of Climate Change</t>
  </si>
  <si>
    <t>Londhe, Sunil</t>
  </si>
  <si>
    <t>Environmental Sustainability and Climate Change Adaptation Strategies</t>
  </si>
  <si>
    <t>Ganpat, Wayne</t>
  </si>
  <si>
    <t>Handbook of Research on Geographic Information Systems Applications and Advancements</t>
  </si>
  <si>
    <t>Faiz, Sami</t>
  </si>
  <si>
    <t>Technologies for the Treatment and Recovery of Nutrients from Industrial Wastewater</t>
  </si>
  <si>
    <t>Río, Ángeles Val del</t>
  </si>
  <si>
    <t>Agricultural Development and Food Security in Developing Nations</t>
  </si>
  <si>
    <t>Ganpat, Wayne G.</t>
  </si>
  <si>
    <t>Agri-Food Supply Chain Management: Breakthroughs in Research and Practice</t>
  </si>
  <si>
    <t>Oceanographic and Marine Cross-Domain Data Management for Sustainable Development</t>
  </si>
  <si>
    <t>Diviacco, Paolo</t>
  </si>
  <si>
    <t>Applying Nanotechnology for Environmental Sustainability</t>
  </si>
  <si>
    <t>Joo, Sung Hee</t>
  </si>
  <si>
    <t>Combating Internet-Enabled Terrorism: Emerging Research and Opportunities</t>
  </si>
  <si>
    <t>Stacey, Emily</t>
  </si>
  <si>
    <t>Securing Government Information and Data in Developing Countries</t>
  </si>
  <si>
    <t>Zoughbi, Saleem</t>
  </si>
  <si>
    <t>Security Solutions and Applied Cryptography in Smart Grid Communications</t>
  </si>
  <si>
    <t>Ferrag, Mohamed Amine</t>
  </si>
  <si>
    <t>Threat Mitigation and Detection of Cyber Warfare and Terrorism Activities</t>
  </si>
  <si>
    <t>Korstanje, Maximiliano E.</t>
  </si>
  <si>
    <t>Cybersecurity Breaches and Issues Surrounding Online Threat Protection</t>
  </si>
  <si>
    <t>Moore, Michelle</t>
  </si>
  <si>
    <t>Advanced Image-Based Spam Detection and Filtering Techniques</t>
  </si>
  <si>
    <t>Dhavale, Sunita</t>
  </si>
  <si>
    <t>Applied Video Processing in Surveillance and Monitoring Systems</t>
  </si>
  <si>
    <t>Dey, Nilanjan</t>
  </si>
  <si>
    <t>Online Banking Security Measures and Data Protection</t>
  </si>
  <si>
    <t>Aljawarneh, Shadi A.</t>
  </si>
  <si>
    <t>Developing Next-Generation Countermeasures for Homeland Security Threat Prevention</t>
  </si>
  <si>
    <t>Dawson, Maurice</t>
  </si>
  <si>
    <t>Security Solutions for Hyperconnectivity and the Internet of Things</t>
  </si>
  <si>
    <t>Managing Security Issues and the Hidden Dangers of Wearable Technologies</t>
  </si>
  <si>
    <t>Marrington, Andrew</t>
  </si>
  <si>
    <t>Security Management in Mobile Cloud Computing</t>
  </si>
  <si>
    <t>Munir, Kashif</t>
  </si>
  <si>
    <t>Data Mining Trends and Applications in Criminal Science and Investigations</t>
  </si>
  <si>
    <t>Isafiade, Omowunmi E.</t>
  </si>
  <si>
    <t>Innovative Solutions for Access Control Management</t>
  </si>
  <si>
    <t>Malik, Ahmad Kamran</t>
  </si>
  <si>
    <t>Handbook of Research on Modern Cryptographic Solutions for Computer and Cyber Security</t>
  </si>
  <si>
    <t>Gupta, Brij</t>
  </si>
  <si>
    <t>序號</t>
  </si>
  <si>
    <t>書目序號(本欄請勿異動刪除)</t>
  </si>
  <si>
    <t>原始美金單價</t>
  </si>
  <si>
    <t>聯盟美金價格</t>
  </si>
  <si>
    <t>新聯盟美金報價(未稅)</t>
  </si>
  <si>
    <t>語文別</t>
  </si>
  <si>
    <t>廠商</t>
  </si>
  <si>
    <t>平台</t>
  </si>
  <si>
    <t>備註</t>
  </si>
  <si>
    <t>連結</t>
  </si>
  <si>
    <t>BDA00016</t>
  </si>
  <si>
    <r>
      <t xml:space="preserve">H15 </t>
    </r>
    <r>
      <rPr>
        <sz val="10"/>
        <rFont val="新細明體"/>
        <family val="1"/>
      </rPr>
      <t>經濟學</t>
    </r>
  </si>
  <si>
    <t>9781522521716</t>
  </si>
  <si>
    <t>9781522521709</t>
  </si>
  <si>
    <t>Method of Systems Potential (MSP) Applications in Economics: Emerging Research and Opportunities</t>
  </si>
  <si>
    <t>Pushnoi, Grigorii</t>
  </si>
  <si>
    <t>2017</t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</si>
  <si>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</si>
  <si>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文道國際</t>
    </r>
  </si>
  <si>
    <t>InfoSci-Books</t>
  </si>
  <si>
    <t>http://services.igi-global.com/resolvedoi/resolve.aspx?doi=10.4018/978-1-5225-2170-9</t>
  </si>
  <si>
    <t>BDA00048</t>
  </si>
  <si>
    <r>
      <t xml:space="preserve">H41 </t>
    </r>
    <r>
      <rPr>
        <sz val="10"/>
        <rFont val="新細明體"/>
        <family val="1"/>
      </rPr>
      <t>管理一（人資、組織行為、策略管理、國企、醫管、科管）</t>
    </r>
  </si>
  <si>
    <t>9781522516811</t>
  </si>
  <si>
    <t>9781522516804</t>
  </si>
  <si>
    <t>Strategic Information Systems and Technologies in Modern Organizations</t>
  </si>
  <si>
    <t>Howard, Caroline</t>
  </si>
  <si>
    <t>http://services.igi-global.com/resolvedoi/resolve.aspx?doi=10.4018/978-1-5225-1680-4</t>
  </si>
  <si>
    <t>BDA00080</t>
  </si>
  <si>
    <t>9781522506522</t>
  </si>
  <si>
    <t>9781522506515</t>
  </si>
  <si>
    <t>Optimum Decision Making in Asset Management</t>
  </si>
  <si>
    <t>Carnero, María Carmen</t>
  </si>
  <si>
    <t>http://services.igi-global.com/resolvedoi/resolve.aspx?doi=10.4018/978-1-5225-0651-5</t>
  </si>
  <si>
    <t>BDA00192</t>
  </si>
  <si>
    <t>9781466650282</t>
  </si>
  <si>
    <t>9781466650275</t>
  </si>
  <si>
    <t>Feral Information Systems Development: Managerial Implications</t>
  </si>
  <si>
    <t>Kerr, Donald Vance</t>
  </si>
  <si>
    <t>2014</t>
  </si>
  <si>
    <t>http://services.igi-global.com/resolvedoi/resolve.aspx?doi=10.4018/978-1-4666-5027-5</t>
  </si>
  <si>
    <t>BDA00271</t>
  </si>
  <si>
    <r>
      <t xml:space="preserve">H11 </t>
    </r>
    <r>
      <rPr>
        <sz val="10"/>
        <rFont val="新細明體"/>
        <family val="1"/>
      </rPr>
      <t>教育學</t>
    </r>
  </si>
  <si>
    <t>9781522508250</t>
  </si>
  <si>
    <t>9781522508243</t>
  </si>
  <si>
    <t>Flipped Instruction Methods and Digital Technologies in the Language Learning Classroom</t>
  </si>
  <si>
    <t>Loucky, John Paul</t>
  </si>
  <si>
    <t>http://services.igi-global.com/resolvedoi/resolve.aspx?doi=10.4018/978-1-5225-0824-3</t>
  </si>
  <si>
    <t>BDA00279</t>
  </si>
  <si>
    <t>9781522504849</t>
  </si>
  <si>
    <t>9781522504832</t>
  </si>
  <si>
    <t>Preparing Foreign Language Teachers for Next-Generation Education</t>
  </si>
  <si>
    <t>Lin, Chin-Hsi</t>
  </si>
  <si>
    <t>http://services.igi-global.com/resolvedoi/resolve.aspx?doi=10.4018/978-1-5225-0483-2</t>
  </si>
  <si>
    <t>BDA00317</t>
  </si>
  <si>
    <t>9781466696303</t>
  </si>
  <si>
    <t>9781466696297</t>
  </si>
  <si>
    <t>Handbook of Research on Gaming Trends in P-12 Education</t>
  </si>
  <si>
    <t>Russell, Donna</t>
  </si>
  <si>
    <t>2016</t>
  </si>
  <si>
    <t>http://services.igi-global.com/resolvedoi/resolve.aspx?doi=10.4018/978-1-4666-9629-7</t>
  </si>
  <si>
    <t>BDA00365</t>
  </si>
  <si>
    <t>9781466643345</t>
  </si>
  <si>
    <t>9781466643338</t>
  </si>
  <si>
    <t>Mobile Pedagogy and Perspectives on Teaching and Learning</t>
  </si>
  <si>
    <t>McConatha, Douglas</t>
  </si>
  <si>
    <t>http://services.igi-global.com/resolvedoi/resolve.aspx?doi=10.4018/978-1-4666-4333-8</t>
  </si>
  <si>
    <t>BDA00389</t>
  </si>
  <si>
    <r>
      <t xml:space="preserve">H14 </t>
    </r>
    <r>
      <rPr>
        <sz val="10"/>
        <rFont val="新細明體"/>
        <family val="1"/>
      </rPr>
      <t>政治學</t>
    </r>
  </si>
  <si>
    <t>9781522506300</t>
  </si>
  <si>
    <t>9781522506294</t>
  </si>
  <si>
    <t>Global Perspectives on Development Administration and Cultural Change</t>
  </si>
  <si>
    <t>Afolayan, Gbenga Emmanuel</t>
  </si>
  <si>
    <t>http://services.igi-global.com/resolvedoi/resolve.aspx?doi=10.4018/978-1-5225-0629-4</t>
  </si>
  <si>
    <t>BDA00439</t>
  </si>
  <si>
    <r>
      <t xml:space="preserve">HA3 </t>
    </r>
    <r>
      <rPr>
        <sz val="10"/>
        <rFont val="新細明體"/>
        <family val="1"/>
      </rPr>
      <t>圖書資訊學</t>
    </r>
  </si>
  <si>
    <t>9781522518785</t>
  </si>
  <si>
    <t>9781522518778</t>
  </si>
  <si>
    <t>Web Data Mining and the Development of Knowledge-Based Decision Support Systems</t>
  </si>
  <si>
    <t>Sreedhar, G.</t>
  </si>
  <si>
    <t>http://services.igi-global.com/resolvedoi/resolve.aspx?doi=10.4018/978-1-5225-1877-8</t>
  </si>
  <si>
    <t>BDA00609</t>
  </si>
  <si>
    <r>
      <t xml:space="preserve">H17 </t>
    </r>
    <r>
      <rPr>
        <sz val="10"/>
        <rFont val="新細明體"/>
        <family val="1"/>
      </rPr>
      <t>社會學</t>
    </r>
  </si>
  <si>
    <t>9781522502296</t>
  </si>
  <si>
    <t>9781522502289</t>
  </si>
  <si>
    <t>Identifying, Treating, and Preventing Childhood Trauma in Rural Communities</t>
  </si>
  <si>
    <t>Baker, Marion</t>
  </si>
  <si>
    <t>http://services.igi-global.com/resolvedoi/resolve.aspx?doi=10.4018/978-1-5225-0228-9</t>
  </si>
  <si>
    <t>BDA00619</t>
  </si>
  <si>
    <t>9781466699090</t>
  </si>
  <si>
    <t>9781466699083</t>
  </si>
  <si>
    <t>International Perspectives on Socio-Economic Development in the Era of Globalization</t>
  </si>
  <si>
    <t>Sen, Saurabh</t>
  </si>
  <si>
    <t>http://services.igi-global.com/resolvedoi/resolve.aspx?doi=10.4018/978-1-4666-9908-3</t>
  </si>
  <si>
    <t>BDT00116</t>
  </si>
  <si>
    <r>
      <t xml:space="preserve">E71 </t>
    </r>
    <r>
      <rPr>
        <sz val="10"/>
        <rFont val="新細明體"/>
        <family val="1"/>
      </rPr>
      <t>航太科技</t>
    </r>
  </si>
  <si>
    <t>9781466686748</t>
  </si>
  <si>
    <t>9781466686731</t>
  </si>
  <si>
    <t>Mission Adaptive Display Technologies and Operational Decision Making in Aviation</t>
  </si>
  <si>
    <t>Smith, Kevin M.</t>
  </si>
  <si>
    <t>2015</t>
  </si>
  <si>
    <t>http://services.igi-global.com/resolvedoi/resolve.aspx?doi=10.4018/978-1-4666-8673-1</t>
  </si>
  <si>
    <t>BDT00128</t>
  </si>
  <si>
    <r>
      <t xml:space="preserve">E06 </t>
    </r>
    <r>
      <rPr>
        <sz val="10"/>
        <rFont val="新細明體"/>
        <family val="1"/>
      </rPr>
      <t>材料工程</t>
    </r>
  </si>
  <si>
    <t>9781466645554</t>
  </si>
  <si>
    <t>9781466645547</t>
  </si>
  <si>
    <t>Research Developments in Wood Engineering and Technology</t>
  </si>
  <si>
    <t>Aguilera, Alfredo</t>
  </si>
  <si>
    <t>http://services.igi-global.com/resolvedoi/resolve.aspx?doi=10.4018/978-1-4666-4554-7</t>
  </si>
  <si>
    <t>BDA00020</t>
  </si>
  <si>
    <t>9781522520764</t>
  </si>
  <si>
    <t>9781522520757</t>
  </si>
  <si>
    <t>Sustainable Entrepreneurship and Investments in the Green Economy</t>
  </si>
  <si>
    <t>1st</t>
  </si>
  <si>
    <t>Jean-Vasile, Andrei</t>
  </si>
  <si>
    <t>185</t>
  </si>
  <si>
    <t>740</t>
  </si>
  <si>
    <t>http://services.igi-global.com/resolvedoi/resolve.aspx?doi=10.4018/978-1-5225-2075-7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</si>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</sst>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0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Times New Roman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4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left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1" xfId="2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0" fontId="6" fillId="3" borderId="1" xfId="20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0" fillId="0" borderId="1" xfId="2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3" xfId="20"/>
    <cellStyle name="超連結" xfId="2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5225-2075-7" TargetMode="External" /><Relationship Id="rId2" Type="http://schemas.openxmlformats.org/officeDocument/2006/relationships/hyperlink" Target="http://services.igi-global.com/resolvedoi/resolve.aspx?doi=10.4018/978-1-5225-2170-9" TargetMode="External" /><Relationship Id="rId3" Type="http://schemas.openxmlformats.org/officeDocument/2006/relationships/hyperlink" Target="http://services.igi-global.com/resolvedoi/resolve.aspx?doi=10.4018/978-1-5225-1680-4" TargetMode="External" /><Relationship Id="rId4" Type="http://schemas.openxmlformats.org/officeDocument/2006/relationships/hyperlink" Target="http://services.igi-global.com/resolvedoi/resolve.aspx?doi=10.4018/978-1-5225-0651-5" TargetMode="External" /><Relationship Id="rId5" Type="http://schemas.openxmlformats.org/officeDocument/2006/relationships/hyperlink" Target="http://services.igi-global.com/resolvedoi/resolve.aspx?doi=10.4018/978-1-5225-0824-3" TargetMode="External" /><Relationship Id="rId6" Type="http://schemas.openxmlformats.org/officeDocument/2006/relationships/hyperlink" Target="http://services.igi-global.com/resolvedoi/resolve.aspx?doi=10.4018/978-1-4666-5027-5" TargetMode="External" /><Relationship Id="rId7" Type="http://schemas.openxmlformats.org/officeDocument/2006/relationships/hyperlink" Target="http://services.igi-global.com/resolvedoi/resolve.aspx?doi=10.4018/978-1-5225-0483-2" TargetMode="External" /><Relationship Id="rId8" Type="http://schemas.openxmlformats.org/officeDocument/2006/relationships/hyperlink" Target="http://services.igi-global.com/resolvedoi/resolve.aspx?doi=10.4018/978-1-4666-9629-7" TargetMode="External" /><Relationship Id="rId9" Type="http://schemas.openxmlformats.org/officeDocument/2006/relationships/hyperlink" Target="http://services.igi-global.com/resolvedoi/resolve.aspx?doi=10.4018/978-1-4666-4333-8" TargetMode="External" /><Relationship Id="rId10" Type="http://schemas.openxmlformats.org/officeDocument/2006/relationships/hyperlink" Target="http://services.igi-global.com/resolvedoi/resolve.aspx?doi=10.4018/978-1-5225-0629-4" TargetMode="External" /><Relationship Id="rId11" Type="http://schemas.openxmlformats.org/officeDocument/2006/relationships/hyperlink" Target="http://services.igi-global.com/resolvedoi/resolve.aspx?doi=10.4018/978-1-5225-1877-8" TargetMode="External" /><Relationship Id="rId12" Type="http://schemas.openxmlformats.org/officeDocument/2006/relationships/hyperlink" Target="http://services.igi-global.com/resolvedoi/resolve.aspx?doi=10.4018/978-1-5225-0228-9" TargetMode="External" /><Relationship Id="rId13" Type="http://schemas.openxmlformats.org/officeDocument/2006/relationships/hyperlink" Target="http://services.igi-global.com/resolvedoi/resolve.aspx?doi=10.4018/978-1-4666-9908-3" TargetMode="External" /><Relationship Id="rId14" Type="http://schemas.openxmlformats.org/officeDocument/2006/relationships/hyperlink" Target="http://services.igi-global.com/resolvedoi/resolve.aspx?doi=10.4018/978-1-4666-8673-1" TargetMode="External" /><Relationship Id="rId15" Type="http://schemas.openxmlformats.org/officeDocument/2006/relationships/hyperlink" Target="http://services.igi-global.com/resolvedoi/resolve.aspx?doi=10.4018/978-1-4666-4554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workbookViewId="0" topLeftCell="A178">
      <selection activeCell="C19" sqref="C19"/>
    </sheetView>
  </sheetViews>
  <sheetFormatPr defaultColWidth="9.00390625" defaultRowHeight="15.75"/>
  <cols>
    <col min="1" max="1" width="4.50390625" style="15" customWidth="1"/>
    <col min="2" max="2" width="9.375" style="16" customWidth="1"/>
    <col min="3" max="3" width="11.125" style="16" customWidth="1"/>
    <col min="4" max="5" width="12.25390625" style="15" customWidth="1"/>
    <col min="6" max="6" width="49.875" style="17" customWidth="1"/>
    <col min="7" max="8" width="4.50390625" style="15" customWidth="1"/>
    <col min="9" max="9" width="10.75390625" style="16" customWidth="1"/>
    <col min="10" max="10" width="8.25390625" style="16" customWidth="1"/>
    <col min="11" max="11" width="6.375" style="15" customWidth="1"/>
    <col min="12" max="12" width="25.25390625" style="18" customWidth="1"/>
    <col min="13" max="13" width="8.875" style="19" customWidth="1"/>
    <col min="257" max="257" width="4.50390625" style="0" customWidth="1"/>
    <col min="258" max="258" width="9.375" style="0" customWidth="1"/>
    <col min="259" max="259" width="11.125" style="0" customWidth="1"/>
    <col min="260" max="261" width="12.25390625" style="0" customWidth="1"/>
    <col min="262" max="262" width="49.875" style="0" customWidth="1"/>
    <col min="263" max="264" width="4.50390625" style="0" customWidth="1"/>
    <col min="265" max="265" width="10.75390625" style="0" customWidth="1"/>
    <col min="266" max="266" width="8.25390625" style="0" customWidth="1"/>
    <col min="267" max="267" width="6.375" style="0" customWidth="1"/>
    <col min="268" max="268" width="25.25390625" style="0" customWidth="1"/>
    <col min="269" max="269" width="8.875" style="0" customWidth="1"/>
    <col min="513" max="513" width="4.50390625" style="0" customWidth="1"/>
    <col min="514" max="514" width="9.375" style="0" customWidth="1"/>
    <col min="515" max="515" width="11.125" style="0" customWidth="1"/>
    <col min="516" max="517" width="12.25390625" style="0" customWidth="1"/>
    <col min="518" max="518" width="49.875" style="0" customWidth="1"/>
    <col min="519" max="520" width="4.50390625" style="0" customWidth="1"/>
    <col min="521" max="521" width="10.75390625" style="0" customWidth="1"/>
    <col min="522" max="522" width="8.25390625" style="0" customWidth="1"/>
    <col min="523" max="523" width="6.375" style="0" customWidth="1"/>
    <col min="524" max="524" width="25.25390625" style="0" customWidth="1"/>
    <col min="525" max="525" width="8.875" style="0" customWidth="1"/>
    <col min="769" max="769" width="4.50390625" style="0" customWidth="1"/>
    <col min="770" max="770" width="9.375" style="0" customWidth="1"/>
    <col min="771" max="771" width="11.125" style="0" customWidth="1"/>
    <col min="772" max="773" width="12.25390625" style="0" customWidth="1"/>
    <col min="774" max="774" width="49.875" style="0" customWidth="1"/>
    <col min="775" max="776" width="4.50390625" style="0" customWidth="1"/>
    <col min="777" max="777" width="10.75390625" style="0" customWidth="1"/>
    <col min="778" max="778" width="8.25390625" style="0" customWidth="1"/>
    <col min="779" max="779" width="6.375" style="0" customWidth="1"/>
    <col min="780" max="780" width="25.25390625" style="0" customWidth="1"/>
    <col min="781" max="781" width="8.875" style="0" customWidth="1"/>
    <col min="1025" max="1025" width="4.50390625" style="0" customWidth="1"/>
    <col min="1026" max="1026" width="9.375" style="0" customWidth="1"/>
    <col min="1027" max="1027" width="11.125" style="0" customWidth="1"/>
    <col min="1028" max="1029" width="12.25390625" style="0" customWidth="1"/>
    <col min="1030" max="1030" width="49.875" style="0" customWidth="1"/>
    <col min="1031" max="1032" width="4.50390625" style="0" customWidth="1"/>
    <col min="1033" max="1033" width="10.75390625" style="0" customWidth="1"/>
    <col min="1034" max="1034" width="8.25390625" style="0" customWidth="1"/>
    <col min="1035" max="1035" width="6.375" style="0" customWidth="1"/>
    <col min="1036" max="1036" width="25.25390625" style="0" customWidth="1"/>
    <col min="1037" max="1037" width="8.875" style="0" customWidth="1"/>
    <col min="1281" max="1281" width="4.50390625" style="0" customWidth="1"/>
    <col min="1282" max="1282" width="9.375" style="0" customWidth="1"/>
    <col min="1283" max="1283" width="11.125" style="0" customWidth="1"/>
    <col min="1284" max="1285" width="12.25390625" style="0" customWidth="1"/>
    <col min="1286" max="1286" width="49.875" style="0" customWidth="1"/>
    <col min="1287" max="1288" width="4.50390625" style="0" customWidth="1"/>
    <col min="1289" max="1289" width="10.75390625" style="0" customWidth="1"/>
    <col min="1290" max="1290" width="8.25390625" style="0" customWidth="1"/>
    <col min="1291" max="1291" width="6.375" style="0" customWidth="1"/>
    <col min="1292" max="1292" width="25.25390625" style="0" customWidth="1"/>
    <col min="1293" max="1293" width="8.875" style="0" customWidth="1"/>
    <col min="1537" max="1537" width="4.50390625" style="0" customWidth="1"/>
    <col min="1538" max="1538" width="9.375" style="0" customWidth="1"/>
    <col min="1539" max="1539" width="11.125" style="0" customWidth="1"/>
    <col min="1540" max="1541" width="12.25390625" style="0" customWidth="1"/>
    <col min="1542" max="1542" width="49.875" style="0" customWidth="1"/>
    <col min="1543" max="1544" width="4.50390625" style="0" customWidth="1"/>
    <col min="1545" max="1545" width="10.75390625" style="0" customWidth="1"/>
    <col min="1546" max="1546" width="8.25390625" style="0" customWidth="1"/>
    <col min="1547" max="1547" width="6.375" style="0" customWidth="1"/>
    <col min="1548" max="1548" width="25.25390625" style="0" customWidth="1"/>
    <col min="1549" max="1549" width="8.875" style="0" customWidth="1"/>
    <col min="1793" max="1793" width="4.50390625" style="0" customWidth="1"/>
    <col min="1794" max="1794" width="9.375" style="0" customWidth="1"/>
    <col min="1795" max="1795" width="11.125" style="0" customWidth="1"/>
    <col min="1796" max="1797" width="12.25390625" style="0" customWidth="1"/>
    <col min="1798" max="1798" width="49.875" style="0" customWidth="1"/>
    <col min="1799" max="1800" width="4.50390625" style="0" customWidth="1"/>
    <col min="1801" max="1801" width="10.75390625" style="0" customWidth="1"/>
    <col min="1802" max="1802" width="8.25390625" style="0" customWidth="1"/>
    <col min="1803" max="1803" width="6.375" style="0" customWidth="1"/>
    <col min="1804" max="1804" width="25.25390625" style="0" customWidth="1"/>
    <col min="1805" max="1805" width="8.875" style="0" customWidth="1"/>
    <col min="2049" max="2049" width="4.50390625" style="0" customWidth="1"/>
    <col min="2050" max="2050" width="9.375" style="0" customWidth="1"/>
    <col min="2051" max="2051" width="11.125" style="0" customWidth="1"/>
    <col min="2052" max="2053" width="12.25390625" style="0" customWidth="1"/>
    <col min="2054" max="2054" width="49.875" style="0" customWidth="1"/>
    <col min="2055" max="2056" width="4.50390625" style="0" customWidth="1"/>
    <col min="2057" max="2057" width="10.75390625" style="0" customWidth="1"/>
    <col min="2058" max="2058" width="8.25390625" style="0" customWidth="1"/>
    <col min="2059" max="2059" width="6.375" style="0" customWidth="1"/>
    <col min="2060" max="2060" width="25.25390625" style="0" customWidth="1"/>
    <col min="2061" max="2061" width="8.875" style="0" customWidth="1"/>
    <col min="2305" max="2305" width="4.50390625" style="0" customWidth="1"/>
    <col min="2306" max="2306" width="9.375" style="0" customWidth="1"/>
    <col min="2307" max="2307" width="11.125" style="0" customWidth="1"/>
    <col min="2308" max="2309" width="12.25390625" style="0" customWidth="1"/>
    <col min="2310" max="2310" width="49.875" style="0" customWidth="1"/>
    <col min="2311" max="2312" width="4.50390625" style="0" customWidth="1"/>
    <col min="2313" max="2313" width="10.75390625" style="0" customWidth="1"/>
    <col min="2314" max="2314" width="8.25390625" style="0" customWidth="1"/>
    <col min="2315" max="2315" width="6.375" style="0" customWidth="1"/>
    <col min="2316" max="2316" width="25.25390625" style="0" customWidth="1"/>
    <col min="2317" max="2317" width="8.875" style="0" customWidth="1"/>
    <col min="2561" max="2561" width="4.50390625" style="0" customWidth="1"/>
    <col min="2562" max="2562" width="9.375" style="0" customWidth="1"/>
    <col min="2563" max="2563" width="11.125" style="0" customWidth="1"/>
    <col min="2564" max="2565" width="12.25390625" style="0" customWidth="1"/>
    <col min="2566" max="2566" width="49.875" style="0" customWidth="1"/>
    <col min="2567" max="2568" width="4.50390625" style="0" customWidth="1"/>
    <col min="2569" max="2569" width="10.75390625" style="0" customWidth="1"/>
    <col min="2570" max="2570" width="8.25390625" style="0" customWidth="1"/>
    <col min="2571" max="2571" width="6.375" style="0" customWidth="1"/>
    <col min="2572" max="2572" width="25.25390625" style="0" customWidth="1"/>
    <col min="2573" max="2573" width="8.875" style="0" customWidth="1"/>
    <col min="2817" max="2817" width="4.50390625" style="0" customWidth="1"/>
    <col min="2818" max="2818" width="9.375" style="0" customWidth="1"/>
    <col min="2819" max="2819" width="11.125" style="0" customWidth="1"/>
    <col min="2820" max="2821" width="12.25390625" style="0" customWidth="1"/>
    <col min="2822" max="2822" width="49.875" style="0" customWidth="1"/>
    <col min="2823" max="2824" width="4.50390625" style="0" customWidth="1"/>
    <col min="2825" max="2825" width="10.75390625" style="0" customWidth="1"/>
    <col min="2826" max="2826" width="8.25390625" style="0" customWidth="1"/>
    <col min="2827" max="2827" width="6.375" style="0" customWidth="1"/>
    <col min="2828" max="2828" width="25.25390625" style="0" customWidth="1"/>
    <col min="2829" max="2829" width="8.875" style="0" customWidth="1"/>
    <col min="3073" max="3073" width="4.50390625" style="0" customWidth="1"/>
    <col min="3074" max="3074" width="9.375" style="0" customWidth="1"/>
    <col min="3075" max="3075" width="11.125" style="0" customWidth="1"/>
    <col min="3076" max="3077" width="12.25390625" style="0" customWidth="1"/>
    <col min="3078" max="3078" width="49.875" style="0" customWidth="1"/>
    <col min="3079" max="3080" width="4.50390625" style="0" customWidth="1"/>
    <col min="3081" max="3081" width="10.75390625" style="0" customWidth="1"/>
    <col min="3082" max="3082" width="8.25390625" style="0" customWidth="1"/>
    <col min="3083" max="3083" width="6.375" style="0" customWidth="1"/>
    <col min="3084" max="3084" width="25.25390625" style="0" customWidth="1"/>
    <col min="3085" max="3085" width="8.875" style="0" customWidth="1"/>
    <col min="3329" max="3329" width="4.50390625" style="0" customWidth="1"/>
    <col min="3330" max="3330" width="9.375" style="0" customWidth="1"/>
    <col min="3331" max="3331" width="11.125" style="0" customWidth="1"/>
    <col min="3332" max="3333" width="12.25390625" style="0" customWidth="1"/>
    <col min="3334" max="3334" width="49.875" style="0" customWidth="1"/>
    <col min="3335" max="3336" width="4.50390625" style="0" customWidth="1"/>
    <col min="3337" max="3337" width="10.75390625" style="0" customWidth="1"/>
    <col min="3338" max="3338" width="8.25390625" style="0" customWidth="1"/>
    <col min="3339" max="3339" width="6.375" style="0" customWidth="1"/>
    <col min="3340" max="3340" width="25.25390625" style="0" customWidth="1"/>
    <col min="3341" max="3341" width="8.875" style="0" customWidth="1"/>
    <col min="3585" max="3585" width="4.50390625" style="0" customWidth="1"/>
    <col min="3586" max="3586" width="9.375" style="0" customWidth="1"/>
    <col min="3587" max="3587" width="11.125" style="0" customWidth="1"/>
    <col min="3588" max="3589" width="12.25390625" style="0" customWidth="1"/>
    <col min="3590" max="3590" width="49.875" style="0" customWidth="1"/>
    <col min="3591" max="3592" width="4.50390625" style="0" customWidth="1"/>
    <col min="3593" max="3593" width="10.75390625" style="0" customWidth="1"/>
    <col min="3594" max="3594" width="8.25390625" style="0" customWidth="1"/>
    <col min="3595" max="3595" width="6.375" style="0" customWidth="1"/>
    <col min="3596" max="3596" width="25.25390625" style="0" customWidth="1"/>
    <col min="3597" max="3597" width="8.875" style="0" customWidth="1"/>
    <col min="3841" max="3841" width="4.50390625" style="0" customWidth="1"/>
    <col min="3842" max="3842" width="9.375" style="0" customWidth="1"/>
    <col min="3843" max="3843" width="11.125" style="0" customWidth="1"/>
    <col min="3844" max="3845" width="12.25390625" style="0" customWidth="1"/>
    <col min="3846" max="3846" width="49.875" style="0" customWidth="1"/>
    <col min="3847" max="3848" width="4.50390625" style="0" customWidth="1"/>
    <col min="3849" max="3849" width="10.75390625" style="0" customWidth="1"/>
    <col min="3850" max="3850" width="8.25390625" style="0" customWidth="1"/>
    <col min="3851" max="3851" width="6.375" style="0" customWidth="1"/>
    <col min="3852" max="3852" width="25.25390625" style="0" customWidth="1"/>
    <col min="3853" max="3853" width="8.875" style="0" customWidth="1"/>
    <col min="4097" max="4097" width="4.50390625" style="0" customWidth="1"/>
    <col min="4098" max="4098" width="9.375" style="0" customWidth="1"/>
    <col min="4099" max="4099" width="11.125" style="0" customWidth="1"/>
    <col min="4100" max="4101" width="12.25390625" style="0" customWidth="1"/>
    <col min="4102" max="4102" width="49.875" style="0" customWidth="1"/>
    <col min="4103" max="4104" width="4.50390625" style="0" customWidth="1"/>
    <col min="4105" max="4105" width="10.75390625" style="0" customWidth="1"/>
    <col min="4106" max="4106" width="8.25390625" style="0" customWidth="1"/>
    <col min="4107" max="4107" width="6.375" style="0" customWidth="1"/>
    <col min="4108" max="4108" width="25.25390625" style="0" customWidth="1"/>
    <col min="4109" max="4109" width="8.875" style="0" customWidth="1"/>
    <col min="4353" max="4353" width="4.50390625" style="0" customWidth="1"/>
    <col min="4354" max="4354" width="9.375" style="0" customWidth="1"/>
    <col min="4355" max="4355" width="11.125" style="0" customWidth="1"/>
    <col min="4356" max="4357" width="12.25390625" style="0" customWidth="1"/>
    <col min="4358" max="4358" width="49.875" style="0" customWidth="1"/>
    <col min="4359" max="4360" width="4.50390625" style="0" customWidth="1"/>
    <col min="4361" max="4361" width="10.75390625" style="0" customWidth="1"/>
    <col min="4362" max="4362" width="8.25390625" style="0" customWidth="1"/>
    <col min="4363" max="4363" width="6.375" style="0" customWidth="1"/>
    <col min="4364" max="4364" width="25.25390625" style="0" customWidth="1"/>
    <col min="4365" max="4365" width="8.875" style="0" customWidth="1"/>
    <col min="4609" max="4609" width="4.50390625" style="0" customWidth="1"/>
    <col min="4610" max="4610" width="9.375" style="0" customWidth="1"/>
    <col min="4611" max="4611" width="11.125" style="0" customWidth="1"/>
    <col min="4612" max="4613" width="12.25390625" style="0" customWidth="1"/>
    <col min="4614" max="4614" width="49.875" style="0" customWidth="1"/>
    <col min="4615" max="4616" width="4.50390625" style="0" customWidth="1"/>
    <col min="4617" max="4617" width="10.75390625" style="0" customWidth="1"/>
    <col min="4618" max="4618" width="8.25390625" style="0" customWidth="1"/>
    <col min="4619" max="4619" width="6.375" style="0" customWidth="1"/>
    <col min="4620" max="4620" width="25.25390625" style="0" customWidth="1"/>
    <col min="4621" max="4621" width="8.875" style="0" customWidth="1"/>
    <col min="4865" max="4865" width="4.50390625" style="0" customWidth="1"/>
    <col min="4866" max="4866" width="9.375" style="0" customWidth="1"/>
    <col min="4867" max="4867" width="11.125" style="0" customWidth="1"/>
    <col min="4868" max="4869" width="12.25390625" style="0" customWidth="1"/>
    <col min="4870" max="4870" width="49.875" style="0" customWidth="1"/>
    <col min="4871" max="4872" width="4.50390625" style="0" customWidth="1"/>
    <col min="4873" max="4873" width="10.75390625" style="0" customWidth="1"/>
    <col min="4874" max="4874" width="8.25390625" style="0" customWidth="1"/>
    <col min="4875" max="4875" width="6.375" style="0" customWidth="1"/>
    <col min="4876" max="4876" width="25.25390625" style="0" customWidth="1"/>
    <col min="4877" max="4877" width="8.875" style="0" customWidth="1"/>
    <col min="5121" max="5121" width="4.50390625" style="0" customWidth="1"/>
    <col min="5122" max="5122" width="9.375" style="0" customWidth="1"/>
    <col min="5123" max="5123" width="11.125" style="0" customWidth="1"/>
    <col min="5124" max="5125" width="12.25390625" style="0" customWidth="1"/>
    <col min="5126" max="5126" width="49.875" style="0" customWidth="1"/>
    <col min="5127" max="5128" width="4.50390625" style="0" customWidth="1"/>
    <col min="5129" max="5129" width="10.75390625" style="0" customWidth="1"/>
    <col min="5130" max="5130" width="8.25390625" style="0" customWidth="1"/>
    <col min="5131" max="5131" width="6.375" style="0" customWidth="1"/>
    <col min="5132" max="5132" width="25.25390625" style="0" customWidth="1"/>
    <col min="5133" max="5133" width="8.875" style="0" customWidth="1"/>
    <col min="5377" max="5377" width="4.50390625" style="0" customWidth="1"/>
    <col min="5378" max="5378" width="9.375" style="0" customWidth="1"/>
    <col min="5379" max="5379" width="11.125" style="0" customWidth="1"/>
    <col min="5380" max="5381" width="12.25390625" style="0" customWidth="1"/>
    <col min="5382" max="5382" width="49.875" style="0" customWidth="1"/>
    <col min="5383" max="5384" width="4.50390625" style="0" customWidth="1"/>
    <col min="5385" max="5385" width="10.75390625" style="0" customWidth="1"/>
    <col min="5386" max="5386" width="8.25390625" style="0" customWidth="1"/>
    <col min="5387" max="5387" width="6.375" style="0" customWidth="1"/>
    <col min="5388" max="5388" width="25.25390625" style="0" customWidth="1"/>
    <col min="5389" max="5389" width="8.875" style="0" customWidth="1"/>
    <col min="5633" max="5633" width="4.50390625" style="0" customWidth="1"/>
    <col min="5634" max="5634" width="9.375" style="0" customWidth="1"/>
    <col min="5635" max="5635" width="11.125" style="0" customWidth="1"/>
    <col min="5636" max="5637" width="12.25390625" style="0" customWidth="1"/>
    <col min="5638" max="5638" width="49.875" style="0" customWidth="1"/>
    <col min="5639" max="5640" width="4.50390625" style="0" customWidth="1"/>
    <col min="5641" max="5641" width="10.75390625" style="0" customWidth="1"/>
    <col min="5642" max="5642" width="8.25390625" style="0" customWidth="1"/>
    <col min="5643" max="5643" width="6.375" style="0" customWidth="1"/>
    <col min="5644" max="5644" width="25.25390625" style="0" customWidth="1"/>
    <col min="5645" max="5645" width="8.875" style="0" customWidth="1"/>
    <col min="5889" max="5889" width="4.50390625" style="0" customWidth="1"/>
    <col min="5890" max="5890" width="9.375" style="0" customWidth="1"/>
    <col min="5891" max="5891" width="11.125" style="0" customWidth="1"/>
    <col min="5892" max="5893" width="12.25390625" style="0" customWidth="1"/>
    <col min="5894" max="5894" width="49.875" style="0" customWidth="1"/>
    <col min="5895" max="5896" width="4.50390625" style="0" customWidth="1"/>
    <col min="5897" max="5897" width="10.75390625" style="0" customWidth="1"/>
    <col min="5898" max="5898" width="8.25390625" style="0" customWidth="1"/>
    <col min="5899" max="5899" width="6.375" style="0" customWidth="1"/>
    <col min="5900" max="5900" width="25.25390625" style="0" customWidth="1"/>
    <col min="5901" max="5901" width="8.875" style="0" customWidth="1"/>
    <col min="6145" max="6145" width="4.50390625" style="0" customWidth="1"/>
    <col min="6146" max="6146" width="9.375" style="0" customWidth="1"/>
    <col min="6147" max="6147" width="11.125" style="0" customWidth="1"/>
    <col min="6148" max="6149" width="12.25390625" style="0" customWidth="1"/>
    <col min="6150" max="6150" width="49.875" style="0" customWidth="1"/>
    <col min="6151" max="6152" width="4.50390625" style="0" customWidth="1"/>
    <col min="6153" max="6153" width="10.75390625" style="0" customWidth="1"/>
    <col min="6154" max="6154" width="8.25390625" style="0" customWidth="1"/>
    <col min="6155" max="6155" width="6.375" style="0" customWidth="1"/>
    <col min="6156" max="6156" width="25.25390625" style="0" customWidth="1"/>
    <col min="6157" max="6157" width="8.875" style="0" customWidth="1"/>
    <col min="6401" max="6401" width="4.50390625" style="0" customWidth="1"/>
    <col min="6402" max="6402" width="9.375" style="0" customWidth="1"/>
    <col min="6403" max="6403" width="11.125" style="0" customWidth="1"/>
    <col min="6404" max="6405" width="12.25390625" style="0" customWidth="1"/>
    <col min="6406" max="6406" width="49.875" style="0" customWidth="1"/>
    <col min="6407" max="6408" width="4.50390625" style="0" customWidth="1"/>
    <col min="6409" max="6409" width="10.75390625" style="0" customWidth="1"/>
    <col min="6410" max="6410" width="8.25390625" style="0" customWidth="1"/>
    <col min="6411" max="6411" width="6.375" style="0" customWidth="1"/>
    <col min="6412" max="6412" width="25.25390625" style="0" customWidth="1"/>
    <col min="6413" max="6413" width="8.875" style="0" customWidth="1"/>
    <col min="6657" max="6657" width="4.50390625" style="0" customWidth="1"/>
    <col min="6658" max="6658" width="9.375" style="0" customWidth="1"/>
    <col min="6659" max="6659" width="11.125" style="0" customWidth="1"/>
    <col min="6660" max="6661" width="12.25390625" style="0" customWidth="1"/>
    <col min="6662" max="6662" width="49.875" style="0" customWidth="1"/>
    <col min="6663" max="6664" width="4.50390625" style="0" customWidth="1"/>
    <col min="6665" max="6665" width="10.75390625" style="0" customWidth="1"/>
    <col min="6666" max="6666" width="8.25390625" style="0" customWidth="1"/>
    <col min="6667" max="6667" width="6.375" style="0" customWidth="1"/>
    <col min="6668" max="6668" width="25.25390625" style="0" customWidth="1"/>
    <col min="6669" max="6669" width="8.875" style="0" customWidth="1"/>
    <col min="6913" max="6913" width="4.50390625" style="0" customWidth="1"/>
    <col min="6914" max="6914" width="9.375" style="0" customWidth="1"/>
    <col min="6915" max="6915" width="11.125" style="0" customWidth="1"/>
    <col min="6916" max="6917" width="12.25390625" style="0" customWidth="1"/>
    <col min="6918" max="6918" width="49.875" style="0" customWidth="1"/>
    <col min="6919" max="6920" width="4.50390625" style="0" customWidth="1"/>
    <col min="6921" max="6921" width="10.75390625" style="0" customWidth="1"/>
    <col min="6922" max="6922" width="8.25390625" style="0" customWidth="1"/>
    <col min="6923" max="6923" width="6.375" style="0" customWidth="1"/>
    <col min="6924" max="6924" width="25.25390625" style="0" customWidth="1"/>
    <col min="6925" max="6925" width="8.875" style="0" customWidth="1"/>
    <col min="7169" max="7169" width="4.50390625" style="0" customWidth="1"/>
    <col min="7170" max="7170" width="9.375" style="0" customWidth="1"/>
    <col min="7171" max="7171" width="11.125" style="0" customWidth="1"/>
    <col min="7172" max="7173" width="12.25390625" style="0" customWidth="1"/>
    <col min="7174" max="7174" width="49.875" style="0" customWidth="1"/>
    <col min="7175" max="7176" width="4.50390625" style="0" customWidth="1"/>
    <col min="7177" max="7177" width="10.75390625" style="0" customWidth="1"/>
    <col min="7178" max="7178" width="8.25390625" style="0" customWidth="1"/>
    <col min="7179" max="7179" width="6.375" style="0" customWidth="1"/>
    <col min="7180" max="7180" width="25.25390625" style="0" customWidth="1"/>
    <col min="7181" max="7181" width="8.875" style="0" customWidth="1"/>
    <col min="7425" max="7425" width="4.50390625" style="0" customWidth="1"/>
    <col min="7426" max="7426" width="9.375" style="0" customWidth="1"/>
    <col min="7427" max="7427" width="11.125" style="0" customWidth="1"/>
    <col min="7428" max="7429" width="12.25390625" style="0" customWidth="1"/>
    <col min="7430" max="7430" width="49.875" style="0" customWidth="1"/>
    <col min="7431" max="7432" width="4.50390625" style="0" customWidth="1"/>
    <col min="7433" max="7433" width="10.75390625" style="0" customWidth="1"/>
    <col min="7434" max="7434" width="8.25390625" style="0" customWidth="1"/>
    <col min="7435" max="7435" width="6.375" style="0" customWidth="1"/>
    <col min="7436" max="7436" width="25.25390625" style="0" customWidth="1"/>
    <col min="7437" max="7437" width="8.875" style="0" customWidth="1"/>
    <col min="7681" max="7681" width="4.50390625" style="0" customWidth="1"/>
    <col min="7682" max="7682" width="9.375" style="0" customWidth="1"/>
    <col min="7683" max="7683" width="11.125" style="0" customWidth="1"/>
    <col min="7684" max="7685" width="12.25390625" style="0" customWidth="1"/>
    <col min="7686" max="7686" width="49.875" style="0" customWidth="1"/>
    <col min="7687" max="7688" width="4.50390625" style="0" customWidth="1"/>
    <col min="7689" max="7689" width="10.75390625" style="0" customWidth="1"/>
    <col min="7690" max="7690" width="8.25390625" style="0" customWidth="1"/>
    <col min="7691" max="7691" width="6.375" style="0" customWidth="1"/>
    <col min="7692" max="7692" width="25.25390625" style="0" customWidth="1"/>
    <col min="7693" max="7693" width="8.875" style="0" customWidth="1"/>
    <col min="7937" max="7937" width="4.50390625" style="0" customWidth="1"/>
    <col min="7938" max="7938" width="9.375" style="0" customWidth="1"/>
    <col min="7939" max="7939" width="11.125" style="0" customWidth="1"/>
    <col min="7940" max="7941" width="12.25390625" style="0" customWidth="1"/>
    <col min="7942" max="7942" width="49.875" style="0" customWidth="1"/>
    <col min="7943" max="7944" width="4.50390625" style="0" customWidth="1"/>
    <col min="7945" max="7945" width="10.75390625" style="0" customWidth="1"/>
    <col min="7946" max="7946" width="8.25390625" style="0" customWidth="1"/>
    <col min="7947" max="7947" width="6.375" style="0" customWidth="1"/>
    <col min="7948" max="7948" width="25.25390625" style="0" customWidth="1"/>
    <col min="7949" max="7949" width="8.875" style="0" customWidth="1"/>
    <col min="8193" max="8193" width="4.50390625" style="0" customWidth="1"/>
    <col min="8194" max="8194" width="9.375" style="0" customWidth="1"/>
    <col min="8195" max="8195" width="11.125" style="0" customWidth="1"/>
    <col min="8196" max="8197" width="12.25390625" style="0" customWidth="1"/>
    <col min="8198" max="8198" width="49.875" style="0" customWidth="1"/>
    <col min="8199" max="8200" width="4.50390625" style="0" customWidth="1"/>
    <col min="8201" max="8201" width="10.75390625" style="0" customWidth="1"/>
    <col min="8202" max="8202" width="8.25390625" style="0" customWidth="1"/>
    <col min="8203" max="8203" width="6.375" style="0" customWidth="1"/>
    <col min="8204" max="8204" width="25.25390625" style="0" customWidth="1"/>
    <col min="8205" max="8205" width="8.875" style="0" customWidth="1"/>
    <col min="8449" max="8449" width="4.50390625" style="0" customWidth="1"/>
    <col min="8450" max="8450" width="9.375" style="0" customWidth="1"/>
    <col min="8451" max="8451" width="11.125" style="0" customWidth="1"/>
    <col min="8452" max="8453" width="12.25390625" style="0" customWidth="1"/>
    <col min="8454" max="8454" width="49.875" style="0" customWidth="1"/>
    <col min="8455" max="8456" width="4.50390625" style="0" customWidth="1"/>
    <col min="8457" max="8457" width="10.75390625" style="0" customWidth="1"/>
    <col min="8458" max="8458" width="8.25390625" style="0" customWidth="1"/>
    <col min="8459" max="8459" width="6.375" style="0" customWidth="1"/>
    <col min="8460" max="8460" width="25.25390625" style="0" customWidth="1"/>
    <col min="8461" max="8461" width="8.875" style="0" customWidth="1"/>
    <col min="8705" max="8705" width="4.50390625" style="0" customWidth="1"/>
    <col min="8706" max="8706" width="9.375" style="0" customWidth="1"/>
    <col min="8707" max="8707" width="11.125" style="0" customWidth="1"/>
    <col min="8708" max="8709" width="12.25390625" style="0" customWidth="1"/>
    <col min="8710" max="8710" width="49.875" style="0" customWidth="1"/>
    <col min="8711" max="8712" width="4.50390625" style="0" customWidth="1"/>
    <col min="8713" max="8713" width="10.75390625" style="0" customWidth="1"/>
    <col min="8714" max="8714" width="8.25390625" style="0" customWidth="1"/>
    <col min="8715" max="8715" width="6.375" style="0" customWidth="1"/>
    <col min="8716" max="8716" width="25.25390625" style="0" customWidth="1"/>
    <col min="8717" max="8717" width="8.875" style="0" customWidth="1"/>
    <col min="8961" max="8961" width="4.50390625" style="0" customWidth="1"/>
    <col min="8962" max="8962" width="9.375" style="0" customWidth="1"/>
    <col min="8963" max="8963" width="11.125" style="0" customWidth="1"/>
    <col min="8964" max="8965" width="12.25390625" style="0" customWidth="1"/>
    <col min="8966" max="8966" width="49.875" style="0" customWidth="1"/>
    <col min="8967" max="8968" width="4.50390625" style="0" customWidth="1"/>
    <col min="8969" max="8969" width="10.75390625" style="0" customWidth="1"/>
    <col min="8970" max="8970" width="8.25390625" style="0" customWidth="1"/>
    <col min="8971" max="8971" width="6.375" style="0" customWidth="1"/>
    <col min="8972" max="8972" width="25.25390625" style="0" customWidth="1"/>
    <col min="8973" max="8973" width="8.875" style="0" customWidth="1"/>
    <col min="9217" max="9217" width="4.50390625" style="0" customWidth="1"/>
    <col min="9218" max="9218" width="9.375" style="0" customWidth="1"/>
    <col min="9219" max="9219" width="11.125" style="0" customWidth="1"/>
    <col min="9220" max="9221" width="12.25390625" style="0" customWidth="1"/>
    <col min="9222" max="9222" width="49.875" style="0" customWidth="1"/>
    <col min="9223" max="9224" width="4.50390625" style="0" customWidth="1"/>
    <col min="9225" max="9225" width="10.75390625" style="0" customWidth="1"/>
    <col min="9226" max="9226" width="8.25390625" style="0" customWidth="1"/>
    <col min="9227" max="9227" width="6.375" style="0" customWidth="1"/>
    <col min="9228" max="9228" width="25.25390625" style="0" customWidth="1"/>
    <col min="9229" max="9229" width="8.875" style="0" customWidth="1"/>
    <col min="9473" max="9473" width="4.50390625" style="0" customWidth="1"/>
    <col min="9474" max="9474" width="9.375" style="0" customWidth="1"/>
    <col min="9475" max="9475" width="11.125" style="0" customWidth="1"/>
    <col min="9476" max="9477" width="12.25390625" style="0" customWidth="1"/>
    <col min="9478" max="9478" width="49.875" style="0" customWidth="1"/>
    <col min="9479" max="9480" width="4.50390625" style="0" customWidth="1"/>
    <col min="9481" max="9481" width="10.75390625" style="0" customWidth="1"/>
    <col min="9482" max="9482" width="8.25390625" style="0" customWidth="1"/>
    <col min="9483" max="9483" width="6.375" style="0" customWidth="1"/>
    <col min="9484" max="9484" width="25.25390625" style="0" customWidth="1"/>
    <col min="9485" max="9485" width="8.875" style="0" customWidth="1"/>
    <col min="9729" max="9729" width="4.50390625" style="0" customWidth="1"/>
    <col min="9730" max="9730" width="9.375" style="0" customWidth="1"/>
    <col min="9731" max="9731" width="11.125" style="0" customWidth="1"/>
    <col min="9732" max="9733" width="12.25390625" style="0" customWidth="1"/>
    <col min="9734" max="9734" width="49.875" style="0" customWidth="1"/>
    <col min="9735" max="9736" width="4.50390625" style="0" customWidth="1"/>
    <col min="9737" max="9737" width="10.75390625" style="0" customWidth="1"/>
    <col min="9738" max="9738" width="8.25390625" style="0" customWidth="1"/>
    <col min="9739" max="9739" width="6.375" style="0" customWidth="1"/>
    <col min="9740" max="9740" width="25.25390625" style="0" customWidth="1"/>
    <col min="9741" max="9741" width="8.875" style="0" customWidth="1"/>
    <col min="9985" max="9985" width="4.50390625" style="0" customWidth="1"/>
    <col min="9986" max="9986" width="9.375" style="0" customWidth="1"/>
    <col min="9987" max="9987" width="11.125" style="0" customWidth="1"/>
    <col min="9988" max="9989" width="12.25390625" style="0" customWidth="1"/>
    <col min="9990" max="9990" width="49.875" style="0" customWidth="1"/>
    <col min="9991" max="9992" width="4.50390625" style="0" customWidth="1"/>
    <col min="9993" max="9993" width="10.75390625" style="0" customWidth="1"/>
    <col min="9994" max="9994" width="8.25390625" style="0" customWidth="1"/>
    <col min="9995" max="9995" width="6.375" style="0" customWidth="1"/>
    <col min="9996" max="9996" width="25.25390625" style="0" customWidth="1"/>
    <col min="9997" max="9997" width="8.875" style="0" customWidth="1"/>
    <col min="10241" max="10241" width="4.50390625" style="0" customWidth="1"/>
    <col min="10242" max="10242" width="9.375" style="0" customWidth="1"/>
    <col min="10243" max="10243" width="11.125" style="0" customWidth="1"/>
    <col min="10244" max="10245" width="12.25390625" style="0" customWidth="1"/>
    <col min="10246" max="10246" width="49.875" style="0" customWidth="1"/>
    <col min="10247" max="10248" width="4.50390625" style="0" customWidth="1"/>
    <col min="10249" max="10249" width="10.75390625" style="0" customWidth="1"/>
    <col min="10250" max="10250" width="8.25390625" style="0" customWidth="1"/>
    <col min="10251" max="10251" width="6.375" style="0" customWidth="1"/>
    <col min="10252" max="10252" width="25.25390625" style="0" customWidth="1"/>
    <col min="10253" max="10253" width="8.875" style="0" customWidth="1"/>
    <col min="10497" max="10497" width="4.50390625" style="0" customWidth="1"/>
    <col min="10498" max="10498" width="9.375" style="0" customWidth="1"/>
    <col min="10499" max="10499" width="11.125" style="0" customWidth="1"/>
    <col min="10500" max="10501" width="12.25390625" style="0" customWidth="1"/>
    <col min="10502" max="10502" width="49.875" style="0" customWidth="1"/>
    <col min="10503" max="10504" width="4.50390625" style="0" customWidth="1"/>
    <col min="10505" max="10505" width="10.75390625" style="0" customWidth="1"/>
    <col min="10506" max="10506" width="8.25390625" style="0" customWidth="1"/>
    <col min="10507" max="10507" width="6.375" style="0" customWidth="1"/>
    <col min="10508" max="10508" width="25.25390625" style="0" customWidth="1"/>
    <col min="10509" max="10509" width="8.875" style="0" customWidth="1"/>
    <col min="10753" max="10753" width="4.50390625" style="0" customWidth="1"/>
    <col min="10754" max="10754" width="9.375" style="0" customWidth="1"/>
    <col min="10755" max="10755" width="11.125" style="0" customWidth="1"/>
    <col min="10756" max="10757" width="12.25390625" style="0" customWidth="1"/>
    <col min="10758" max="10758" width="49.875" style="0" customWidth="1"/>
    <col min="10759" max="10760" width="4.50390625" style="0" customWidth="1"/>
    <col min="10761" max="10761" width="10.75390625" style="0" customWidth="1"/>
    <col min="10762" max="10762" width="8.25390625" style="0" customWidth="1"/>
    <col min="10763" max="10763" width="6.375" style="0" customWidth="1"/>
    <col min="10764" max="10764" width="25.25390625" style="0" customWidth="1"/>
    <col min="10765" max="10765" width="8.875" style="0" customWidth="1"/>
    <col min="11009" max="11009" width="4.50390625" style="0" customWidth="1"/>
    <col min="11010" max="11010" width="9.375" style="0" customWidth="1"/>
    <col min="11011" max="11011" width="11.125" style="0" customWidth="1"/>
    <col min="11012" max="11013" width="12.25390625" style="0" customWidth="1"/>
    <col min="11014" max="11014" width="49.875" style="0" customWidth="1"/>
    <col min="11015" max="11016" width="4.50390625" style="0" customWidth="1"/>
    <col min="11017" max="11017" width="10.75390625" style="0" customWidth="1"/>
    <col min="11018" max="11018" width="8.25390625" style="0" customWidth="1"/>
    <col min="11019" max="11019" width="6.375" style="0" customWidth="1"/>
    <col min="11020" max="11020" width="25.25390625" style="0" customWidth="1"/>
    <col min="11021" max="11021" width="8.875" style="0" customWidth="1"/>
    <col min="11265" max="11265" width="4.50390625" style="0" customWidth="1"/>
    <col min="11266" max="11266" width="9.375" style="0" customWidth="1"/>
    <col min="11267" max="11267" width="11.125" style="0" customWidth="1"/>
    <col min="11268" max="11269" width="12.25390625" style="0" customWidth="1"/>
    <col min="11270" max="11270" width="49.875" style="0" customWidth="1"/>
    <col min="11271" max="11272" width="4.50390625" style="0" customWidth="1"/>
    <col min="11273" max="11273" width="10.75390625" style="0" customWidth="1"/>
    <col min="11274" max="11274" width="8.25390625" style="0" customWidth="1"/>
    <col min="11275" max="11275" width="6.375" style="0" customWidth="1"/>
    <col min="11276" max="11276" width="25.25390625" style="0" customWidth="1"/>
    <col min="11277" max="11277" width="8.875" style="0" customWidth="1"/>
    <col min="11521" max="11521" width="4.50390625" style="0" customWidth="1"/>
    <col min="11522" max="11522" width="9.375" style="0" customWidth="1"/>
    <col min="11523" max="11523" width="11.125" style="0" customWidth="1"/>
    <col min="11524" max="11525" width="12.25390625" style="0" customWidth="1"/>
    <col min="11526" max="11526" width="49.875" style="0" customWidth="1"/>
    <col min="11527" max="11528" width="4.50390625" style="0" customWidth="1"/>
    <col min="11529" max="11529" width="10.75390625" style="0" customWidth="1"/>
    <col min="11530" max="11530" width="8.25390625" style="0" customWidth="1"/>
    <col min="11531" max="11531" width="6.375" style="0" customWidth="1"/>
    <col min="11532" max="11532" width="25.25390625" style="0" customWidth="1"/>
    <col min="11533" max="11533" width="8.875" style="0" customWidth="1"/>
    <col min="11777" max="11777" width="4.50390625" style="0" customWidth="1"/>
    <col min="11778" max="11778" width="9.375" style="0" customWidth="1"/>
    <col min="11779" max="11779" width="11.125" style="0" customWidth="1"/>
    <col min="11780" max="11781" width="12.25390625" style="0" customWidth="1"/>
    <col min="11782" max="11782" width="49.875" style="0" customWidth="1"/>
    <col min="11783" max="11784" width="4.50390625" style="0" customWidth="1"/>
    <col min="11785" max="11785" width="10.75390625" style="0" customWidth="1"/>
    <col min="11786" max="11786" width="8.25390625" style="0" customWidth="1"/>
    <col min="11787" max="11787" width="6.375" style="0" customWidth="1"/>
    <col min="11788" max="11788" width="25.25390625" style="0" customWidth="1"/>
    <col min="11789" max="11789" width="8.875" style="0" customWidth="1"/>
    <col min="12033" max="12033" width="4.50390625" style="0" customWidth="1"/>
    <col min="12034" max="12034" width="9.375" style="0" customWidth="1"/>
    <col min="12035" max="12035" width="11.125" style="0" customWidth="1"/>
    <col min="12036" max="12037" width="12.25390625" style="0" customWidth="1"/>
    <col min="12038" max="12038" width="49.875" style="0" customWidth="1"/>
    <col min="12039" max="12040" width="4.50390625" style="0" customWidth="1"/>
    <col min="12041" max="12041" width="10.75390625" style="0" customWidth="1"/>
    <col min="12042" max="12042" width="8.25390625" style="0" customWidth="1"/>
    <col min="12043" max="12043" width="6.375" style="0" customWidth="1"/>
    <col min="12044" max="12044" width="25.25390625" style="0" customWidth="1"/>
    <col min="12045" max="12045" width="8.875" style="0" customWidth="1"/>
    <col min="12289" max="12289" width="4.50390625" style="0" customWidth="1"/>
    <col min="12290" max="12290" width="9.375" style="0" customWidth="1"/>
    <col min="12291" max="12291" width="11.125" style="0" customWidth="1"/>
    <col min="12292" max="12293" width="12.25390625" style="0" customWidth="1"/>
    <col min="12294" max="12294" width="49.875" style="0" customWidth="1"/>
    <col min="12295" max="12296" width="4.50390625" style="0" customWidth="1"/>
    <col min="12297" max="12297" width="10.75390625" style="0" customWidth="1"/>
    <col min="12298" max="12298" width="8.25390625" style="0" customWidth="1"/>
    <col min="12299" max="12299" width="6.375" style="0" customWidth="1"/>
    <col min="12300" max="12300" width="25.25390625" style="0" customWidth="1"/>
    <col min="12301" max="12301" width="8.875" style="0" customWidth="1"/>
    <col min="12545" max="12545" width="4.50390625" style="0" customWidth="1"/>
    <col min="12546" max="12546" width="9.375" style="0" customWidth="1"/>
    <col min="12547" max="12547" width="11.125" style="0" customWidth="1"/>
    <col min="12548" max="12549" width="12.25390625" style="0" customWidth="1"/>
    <col min="12550" max="12550" width="49.875" style="0" customWidth="1"/>
    <col min="12551" max="12552" width="4.50390625" style="0" customWidth="1"/>
    <col min="12553" max="12553" width="10.75390625" style="0" customWidth="1"/>
    <col min="12554" max="12554" width="8.25390625" style="0" customWidth="1"/>
    <col min="12555" max="12555" width="6.375" style="0" customWidth="1"/>
    <col min="12556" max="12556" width="25.25390625" style="0" customWidth="1"/>
    <col min="12557" max="12557" width="8.875" style="0" customWidth="1"/>
    <col min="12801" max="12801" width="4.50390625" style="0" customWidth="1"/>
    <col min="12802" max="12802" width="9.375" style="0" customWidth="1"/>
    <col min="12803" max="12803" width="11.125" style="0" customWidth="1"/>
    <col min="12804" max="12805" width="12.25390625" style="0" customWidth="1"/>
    <col min="12806" max="12806" width="49.875" style="0" customWidth="1"/>
    <col min="12807" max="12808" width="4.50390625" style="0" customWidth="1"/>
    <col min="12809" max="12809" width="10.75390625" style="0" customWidth="1"/>
    <col min="12810" max="12810" width="8.25390625" style="0" customWidth="1"/>
    <col min="12811" max="12811" width="6.375" style="0" customWidth="1"/>
    <col min="12812" max="12812" width="25.25390625" style="0" customWidth="1"/>
    <col min="12813" max="12813" width="8.875" style="0" customWidth="1"/>
    <col min="13057" max="13057" width="4.50390625" style="0" customWidth="1"/>
    <col min="13058" max="13058" width="9.375" style="0" customWidth="1"/>
    <col min="13059" max="13059" width="11.125" style="0" customWidth="1"/>
    <col min="13060" max="13061" width="12.25390625" style="0" customWidth="1"/>
    <col min="13062" max="13062" width="49.875" style="0" customWidth="1"/>
    <col min="13063" max="13064" width="4.50390625" style="0" customWidth="1"/>
    <col min="13065" max="13065" width="10.75390625" style="0" customWidth="1"/>
    <col min="13066" max="13066" width="8.25390625" style="0" customWidth="1"/>
    <col min="13067" max="13067" width="6.375" style="0" customWidth="1"/>
    <col min="13068" max="13068" width="25.25390625" style="0" customWidth="1"/>
    <col min="13069" max="13069" width="8.875" style="0" customWidth="1"/>
    <col min="13313" max="13313" width="4.50390625" style="0" customWidth="1"/>
    <col min="13314" max="13314" width="9.375" style="0" customWidth="1"/>
    <col min="13315" max="13315" width="11.125" style="0" customWidth="1"/>
    <col min="13316" max="13317" width="12.25390625" style="0" customWidth="1"/>
    <col min="13318" max="13318" width="49.875" style="0" customWidth="1"/>
    <col min="13319" max="13320" width="4.50390625" style="0" customWidth="1"/>
    <col min="13321" max="13321" width="10.75390625" style="0" customWidth="1"/>
    <col min="13322" max="13322" width="8.25390625" style="0" customWidth="1"/>
    <col min="13323" max="13323" width="6.375" style="0" customWidth="1"/>
    <col min="13324" max="13324" width="25.25390625" style="0" customWidth="1"/>
    <col min="13325" max="13325" width="8.875" style="0" customWidth="1"/>
    <col min="13569" max="13569" width="4.50390625" style="0" customWidth="1"/>
    <col min="13570" max="13570" width="9.375" style="0" customWidth="1"/>
    <col min="13571" max="13571" width="11.125" style="0" customWidth="1"/>
    <col min="13572" max="13573" width="12.25390625" style="0" customWidth="1"/>
    <col min="13574" max="13574" width="49.875" style="0" customWidth="1"/>
    <col min="13575" max="13576" width="4.50390625" style="0" customWidth="1"/>
    <col min="13577" max="13577" width="10.75390625" style="0" customWidth="1"/>
    <col min="13578" max="13578" width="8.25390625" style="0" customWidth="1"/>
    <col min="13579" max="13579" width="6.375" style="0" customWidth="1"/>
    <col min="13580" max="13580" width="25.25390625" style="0" customWidth="1"/>
    <col min="13581" max="13581" width="8.875" style="0" customWidth="1"/>
    <col min="13825" max="13825" width="4.50390625" style="0" customWidth="1"/>
    <col min="13826" max="13826" width="9.375" style="0" customWidth="1"/>
    <col min="13827" max="13827" width="11.125" style="0" customWidth="1"/>
    <col min="13828" max="13829" width="12.25390625" style="0" customWidth="1"/>
    <col min="13830" max="13830" width="49.875" style="0" customWidth="1"/>
    <col min="13831" max="13832" width="4.50390625" style="0" customWidth="1"/>
    <col min="13833" max="13833" width="10.75390625" style="0" customWidth="1"/>
    <col min="13834" max="13834" width="8.25390625" style="0" customWidth="1"/>
    <col min="13835" max="13835" width="6.375" style="0" customWidth="1"/>
    <col min="13836" max="13836" width="25.25390625" style="0" customWidth="1"/>
    <col min="13837" max="13837" width="8.875" style="0" customWidth="1"/>
    <col min="14081" max="14081" width="4.50390625" style="0" customWidth="1"/>
    <col min="14082" max="14082" width="9.375" style="0" customWidth="1"/>
    <col min="14083" max="14083" width="11.125" style="0" customWidth="1"/>
    <col min="14084" max="14085" width="12.25390625" style="0" customWidth="1"/>
    <col min="14086" max="14086" width="49.875" style="0" customWidth="1"/>
    <col min="14087" max="14088" width="4.50390625" style="0" customWidth="1"/>
    <col min="14089" max="14089" width="10.75390625" style="0" customWidth="1"/>
    <col min="14090" max="14090" width="8.25390625" style="0" customWidth="1"/>
    <col min="14091" max="14091" width="6.375" style="0" customWidth="1"/>
    <col min="14092" max="14092" width="25.25390625" style="0" customWidth="1"/>
    <col min="14093" max="14093" width="8.875" style="0" customWidth="1"/>
    <col min="14337" max="14337" width="4.50390625" style="0" customWidth="1"/>
    <col min="14338" max="14338" width="9.375" style="0" customWidth="1"/>
    <col min="14339" max="14339" width="11.125" style="0" customWidth="1"/>
    <col min="14340" max="14341" width="12.25390625" style="0" customWidth="1"/>
    <col min="14342" max="14342" width="49.875" style="0" customWidth="1"/>
    <col min="14343" max="14344" width="4.50390625" style="0" customWidth="1"/>
    <col min="14345" max="14345" width="10.75390625" style="0" customWidth="1"/>
    <col min="14346" max="14346" width="8.25390625" style="0" customWidth="1"/>
    <col min="14347" max="14347" width="6.375" style="0" customWidth="1"/>
    <col min="14348" max="14348" width="25.25390625" style="0" customWidth="1"/>
    <col min="14349" max="14349" width="8.875" style="0" customWidth="1"/>
    <col min="14593" max="14593" width="4.50390625" style="0" customWidth="1"/>
    <col min="14594" max="14594" width="9.375" style="0" customWidth="1"/>
    <col min="14595" max="14595" width="11.125" style="0" customWidth="1"/>
    <col min="14596" max="14597" width="12.25390625" style="0" customWidth="1"/>
    <col min="14598" max="14598" width="49.875" style="0" customWidth="1"/>
    <col min="14599" max="14600" width="4.50390625" style="0" customWidth="1"/>
    <col min="14601" max="14601" width="10.75390625" style="0" customWidth="1"/>
    <col min="14602" max="14602" width="8.25390625" style="0" customWidth="1"/>
    <col min="14603" max="14603" width="6.375" style="0" customWidth="1"/>
    <col min="14604" max="14604" width="25.25390625" style="0" customWidth="1"/>
    <col min="14605" max="14605" width="8.875" style="0" customWidth="1"/>
    <col min="14849" max="14849" width="4.50390625" style="0" customWidth="1"/>
    <col min="14850" max="14850" width="9.375" style="0" customWidth="1"/>
    <col min="14851" max="14851" width="11.125" style="0" customWidth="1"/>
    <col min="14852" max="14853" width="12.25390625" style="0" customWidth="1"/>
    <col min="14854" max="14854" width="49.875" style="0" customWidth="1"/>
    <col min="14855" max="14856" width="4.50390625" style="0" customWidth="1"/>
    <col min="14857" max="14857" width="10.75390625" style="0" customWidth="1"/>
    <col min="14858" max="14858" width="8.25390625" style="0" customWidth="1"/>
    <col min="14859" max="14859" width="6.375" style="0" customWidth="1"/>
    <col min="14860" max="14860" width="25.25390625" style="0" customWidth="1"/>
    <col min="14861" max="14861" width="8.875" style="0" customWidth="1"/>
    <col min="15105" max="15105" width="4.50390625" style="0" customWidth="1"/>
    <col min="15106" max="15106" width="9.375" style="0" customWidth="1"/>
    <col min="15107" max="15107" width="11.125" style="0" customWidth="1"/>
    <col min="15108" max="15109" width="12.25390625" style="0" customWidth="1"/>
    <col min="15110" max="15110" width="49.875" style="0" customWidth="1"/>
    <col min="15111" max="15112" width="4.50390625" style="0" customWidth="1"/>
    <col min="15113" max="15113" width="10.75390625" style="0" customWidth="1"/>
    <col min="15114" max="15114" width="8.25390625" style="0" customWidth="1"/>
    <col min="15115" max="15115" width="6.375" style="0" customWidth="1"/>
    <col min="15116" max="15116" width="25.25390625" style="0" customWidth="1"/>
    <col min="15117" max="15117" width="8.875" style="0" customWidth="1"/>
    <col min="15361" max="15361" width="4.50390625" style="0" customWidth="1"/>
    <col min="15362" max="15362" width="9.375" style="0" customWidth="1"/>
    <col min="15363" max="15363" width="11.125" style="0" customWidth="1"/>
    <col min="15364" max="15365" width="12.25390625" style="0" customWidth="1"/>
    <col min="15366" max="15366" width="49.875" style="0" customWidth="1"/>
    <col min="15367" max="15368" width="4.50390625" style="0" customWidth="1"/>
    <col min="15369" max="15369" width="10.75390625" style="0" customWidth="1"/>
    <col min="15370" max="15370" width="8.25390625" style="0" customWidth="1"/>
    <col min="15371" max="15371" width="6.375" style="0" customWidth="1"/>
    <col min="15372" max="15372" width="25.25390625" style="0" customWidth="1"/>
    <col min="15373" max="15373" width="8.875" style="0" customWidth="1"/>
    <col min="15617" max="15617" width="4.50390625" style="0" customWidth="1"/>
    <col min="15618" max="15618" width="9.375" style="0" customWidth="1"/>
    <col min="15619" max="15619" width="11.125" style="0" customWidth="1"/>
    <col min="15620" max="15621" width="12.25390625" style="0" customWidth="1"/>
    <col min="15622" max="15622" width="49.875" style="0" customWidth="1"/>
    <col min="15623" max="15624" width="4.50390625" style="0" customWidth="1"/>
    <col min="15625" max="15625" width="10.75390625" style="0" customWidth="1"/>
    <col min="15626" max="15626" width="8.25390625" style="0" customWidth="1"/>
    <col min="15627" max="15627" width="6.375" style="0" customWidth="1"/>
    <col min="15628" max="15628" width="25.25390625" style="0" customWidth="1"/>
    <col min="15629" max="15629" width="8.875" style="0" customWidth="1"/>
    <col min="15873" max="15873" width="4.50390625" style="0" customWidth="1"/>
    <col min="15874" max="15874" width="9.375" style="0" customWidth="1"/>
    <col min="15875" max="15875" width="11.125" style="0" customWidth="1"/>
    <col min="15876" max="15877" width="12.25390625" style="0" customWidth="1"/>
    <col min="15878" max="15878" width="49.875" style="0" customWidth="1"/>
    <col min="15879" max="15880" width="4.50390625" style="0" customWidth="1"/>
    <col min="15881" max="15881" width="10.75390625" style="0" customWidth="1"/>
    <col min="15882" max="15882" width="8.25390625" style="0" customWidth="1"/>
    <col min="15883" max="15883" width="6.375" style="0" customWidth="1"/>
    <col min="15884" max="15884" width="25.25390625" style="0" customWidth="1"/>
    <col min="15885" max="15885" width="8.875" style="0" customWidth="1"/>
    <col min="16129" max="16129" width="4.50390625" style="0" customWidth="1"/>
    <col min="16130" max="16130" width="9.375" style="0" customWidth="1"/>
    <col min="16131" max="16131" width="11.125" style="0" customWidth="1"/>
    <col min="16132" max="16133" width="12.25390625" style="0" customWidth="1"/>
    <col min="16134" max="16134" width="49.875" style="0" customWidth="1"/>
    <col min="16135" max="16136" width="4.50390625" style="0" customWidth="1"/>
    <col min="16137" max="16137" width="10.75390625" style="0" customWidth="1"/>
    <col min="16138" max="16138" width="8.25390625" style="0" customWidth="1"/>
    <col min="16139" max="16139" width="6.375" style="0" customWidth="1"/>
    <col min="16140" max="16140" width="25.25390625" style="0" customWidth="1"/>
    <col min="16141" max="16141" width="8.875" style="0" customWidth="1"/>
  </cols>
  <sheetData>
    <row r="1" spans="1:13" s="7" customFormat="1" ht="27.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5" t="s">
        <v>11</v>
      </c>
      <c r="M1" s="6"/>
    </row>
    <row r="2" spans="1:13" ht="15.75">
      <c r="A2" s="8">
        <v>1</v>
      </c>
      <c r="B2" s="9" t="s">
        <v>12</v>
      </c>
      <c r="C2" s="9" t="s">
        <v>13</v>
      </c>
      <c r="D2" s="10">
        <v>9781522520795</v>
      </c>
      <c r="E2" s="10">
        <v>9781522520788</v>
      </c>
      <c r="F2" s="11" t="s">
        <v>14</v>
      </c>
      <c r="G2" s="12">
        <v>1</v>
      </c>
      <c r="H2" s="8" t="s">
        <v>15</v>
      </c>
      <c r="I2" s="9" t="s">
        <v>16</v>
      </c>
      <c r="J2" s="9" t="s">
        <v>17</v>
      </c>
      <c r="K2" s="13">
        <v>2017</v>
      </c>
      <c r="L2" s="14" t="str">
        <f>HYPERLINK("http://services.igi-global.com/resolvedoi/resolve.aspx?doi=10.4018/978-1-52252-078-8")</f>
        <v>http://services.igi-global.com/resolvedoi/resolve.aspx?doi=10.4018/978-1-52252-078-8</v>
      </c>
      <c r="M2"/>
    </row>
    <row r="3" spans="1:13" ht="15.75">
      <c r="A3" s="8">
        <v>2</v>
      </c>
      <c r="B3" s="9" t="s">
        <v>12</v>
      </c>
      <c r="C3" s="9" t="s">
        <v>18</v>
      </c>
      <c r="D3" s="10">
        <v>9781522519843</v>
      </c>
      <c r="E3" s="10">
        <v>9781522519836</v>
      </c>
      <c r="F3" s="11" t="s">
        <v>19</v>
      </c>
      <c r="G3" s="12">
        <v>1</v>
      </c>
      <c r="H3" s="8" t="s">
        <v>15</v>
      </c>
      <c r="I3" s="9" t="s">
        <v>20</v>
      </c>
      <c r="J3" s="9" t="s">
        <v>17</v>
      </c>
      <c r="K3" s="13">
        <v>2017</v>
      </c>
      <c r="L3" s="14" t="str">
        <f>HYPERLINK("http://services.igi-global.com/resolvedoi/resolve.aspx?doi=10.4018/978-1-52251-983-6")</f>
        <v>http://services.igi-global.com/resolvedoi/resolve.aspx?doi=10.4018/978-1-52251-983-6</v>
      </c>
      <c r="M3"/>
    </row>
    <row r="4" spans="1:13" ht="15.75">
      <c r="A4" s="8">
        <v>3</v>
      </c>
      <c r="B4" s="9" t="s">
        <v>12</v>
      </c>
      <c r="C4" s="9" t="s">
        <v>18</v>
      </c>
      <c r="D4" s="10">
        <v>9781522520177</v>
      </c>
      <c r="E4" s="10">
        <v>9781522520160</v>
      </c>
      <c r="F4" s="11" t="s">
        <v>21</v>
      </c>
      <c r="G4" s="12">
        <v>1</v>
      </c>
      <c r="H4" s="8" t="s">
        <v>15</v>
      </c>
      <c r="I4" s="9" t="s">
        <v>22</v>
      </c>
      <c r="J4" s="9" t="s">
        <v>17</v>
      </c>
      <c r="K4" s="13">
        <v>2017</v>
      </c>
      <c r="L4" s="14" t="str">
        <f>HYPERLINK("http://services.igi-global.com/resolvedoi/resolve.aspx?doi=10.4018/978-1-52252-016-0")</f>
        <v>http://services.igi-global.com/resolvedoi/resolve.aspx?doi=10.4018/978-1-52252-016-0</v>
      </c>
      <c r="M4"/>
    </row>
    <row r="5" spans="1:13" ht="24">
      <c r="A5" s="8">
        <v>4</v>
      </c>
      <c r="B5" s="9" t="s">
        <v>12</v>
      </c>
      <c r="C5" s="9" t="s">
        <v>18</v>
      </c>
      <c r="D5" s="10">
        <v>9781522520320</v>
      </c>
      <c r="E5" s="10">
        <v>9781522520313</v>
      </c>
      <c r="F5" s="11" t="s">
        <v>23</v>
      </c>
      <c r="G5" s="12">
        <v>1</v>
      </c>
      <c r="H5" s="8" t="s">
        <v>15</v>
      </c>
      <c r="I5" s="9" t="s">
        <v>24</v>
      </c>
      <c r="J5" s="9" t="s">
        <v>17</v>
      </c>
      <c r="K5" s="13">
        <v>2017</v>
      </c>
      <c r="L5" s="14" t="str">
        <f>HYPERLINK("http://services.igi-global.com/resolvedoi/resolve.aspx?doi=10.4018/978-1-52252-031-3")</f>
        <v>http://services.igi-global.com/resolvedoi/resolve.aspx?doi=10.4018/978-1-52252-031-3</v>
      </c>
      <c r="M5"/>
    </row>
    <row r="6" spans="1:13" ht="15.75">
      <c r="A6" s="8">
        <v>5</v>
      </c>
      <c r="B6" s="9" t="s">
        <v>12</v>
      </c>
      <c r="C6" s="9" t="s">
        <v>13</v>
      </c>
      <c r="D6" s="10">
        <v>9781522518273</v>
      </c>
      <c r="E6" s="10">
        <v>9781522518266</v>
      </c>
      <c r="F6" s="11" t="s">
        <v>25</v>
      </c>
      <c r="G6" s="12">
        <v>1</v>
      </c>
      <c r="H6" s="8" t="s">
        <v>15</v>
      </c>
      <c r="I6" s="9" t="s">
        <v>26</v>
      </c>
      <c r="J6" s="9" t="s">
        <v>17</v>
      </c>
      <c r="K6" s="13">
        <v>2017</v>
      </c>
      <c r="L6" s="14" t="str">
        <f>HYPERLINK("http://services.igi-global.com/resolvedoi/resolve.aspx?doi=10.4018/978-1-52251-826-6")</f>
        <v>http://services.igi-global.com/resolvedoi/resolve.aspx?doi=10.4018/978-1-52251-826-6</v>
      </c>
      <c r="M6"/>
    </row>
    <row r="7" spans="1:13" ht="15.75">
      <c r="A7" s="8">
        <v>6</v>
      </c>
      <c r="B7" s="9" t="s">
        <v>12</v>
      </c>
      <c r="C7" s="9" t="s">
        <v>18</v>
      </c>
      <c r="D7" s="10">
        <v>9781522519508</v>
      </c>
      <c r="E7" s="10">
        <v>9781522519492</v>
      </c>
      <c r="F7" s="11" t="s">
        <v>27</v>
      </c>
      <c r="G7" s="12">
        <v>1</v>
      </c>
      <c r="H7" s="8" t="s">
        <v>15</v>
      </c>
      <c r="I7" s="9" t="s">
        <v>28</v>
      </c>
      <c r="J7" s="9" t="s">
        <v>17</v>
      </c>
      <c r="K7" s="13">
        <v>2017</v>
      </c>
      <c r="L7" s="14" t="str">
        <f>HYPERLINK("http://services.igi-global.com/resolvedoi/resolve.aspx?doi=10.4018/978-1-52251-949-2")</f>
        <v>http://services.igi-global.com/resolvedoi/resolve.aspx?doi=10.4018/978-1-52251-949-2</v>
      </c>
      <c r="M7"/>
    </row>
    <row r="8" spans="1:13" ht="24">
      <c r="A8" s="8">
        <v>7</v>
      </c>
      <c r="B8" s="9" t="s">
        <v>12</v>
      </c>
      <c r="C8" s="9" t="s">
        <v>18</v>
      </c>
      <c r="D8" s="10">
        <v>9781522509493</v>
      </c>
      <c r="E8" s="10">
        <v>9781522509486</v>
      </c>
      <c r="F8" s="11" t="s">
        <v>29</v>
      </c>
      <c r="G8" s="12">
        <v>1</v>
      </c>
      <c r="H8" s="8" t="s">
        <v>15</v>
      </c>
      <c r="I8" s="9" t="s">
        <v>16</v>
      </c>
      <c r="J8" s="9" t="s">
        <v>17</v>
      </c>
      <c r="K8" s="13">
        <v>2017</v>
      </c>
      <c r="L8" s="14" t="str">
        <f>HYPERLINK("http://services.igi-global.com/resolvedoi/resolve.aspx?doi=10.4018/978-1-52250-948-6")</f>
        <v>http://services.igi-global.com/resolvedoi/resolve.aspx?doi=10.4018/978-1-52250-948-6</v>
      </c>
      <c r="M8"/>
    </row>
    <row r="9" spans="1:13" ht="15.75">
      <c r="A9" s="8">
        <v>8</v>
      </c>
      <c r="B9" s="9" t="s">
        <v>12</v>
      </c>
      <c r="C9" s="9" t="s">
        <v>18</v>
      </c>
      <c r="D9" s="10">
        <v>9781522509578</v>
      </c>
      <c r="E9" s="10">
        <v>9781522509561</v>
      </c>
      <c r="F9" s="11" t="s">
        <v>30</v>
      </c>
      <c r="G9" s="12">
        <v>1</v>
      </c>
      <c r="H9" s="8" t="s">
        <v>15</v>
      </c>
      <c r="I9" s="9" t="s">
        <v>31</v>
      </c>
      <c r="J9" s="9" t="s">
        <v>17</v>
      </c>
      <c r="K9" s="13">
        <v>2017</v>
      </c>
      <c r="L9" s="14" t="str">
        <f>HYPERLINK("http://services.igi-global.com/resolvedoi/resolve.aspx?doi=10.4018/978-1-52250-956-1")</f>
        <v>http://services.igi-global.com/resolvedoi/resolve.aspx?doi=10.4018/978-1-52250-956-1</v>
      </c>
      <c r="M9"/>
    </row>
    <row r="10" spans="1:13" ht="24">
      <c r="A10" s="8">
        <v>9</v>
      </c>
      <c r="B10" s="9" t="s">
        <v>12</v>
      </c>
      <c r="C10" s="9" t="s">
        <v>32</v>
      </c>
      <c r="D10" s="10">
        <v>9781683180173</v>
      </c>
      <c r="E10" s="10">
        <v>9781683180128</v>
      </c>
      <c r="F10" s="11" t="s">
        <v>33</v>
      </c>
      <c r="G10" s="12">
        <v>1</v>
      </c>
      <c r="H10" s="8" t="s">
        <v>15</v>
      </c>
      <c r="I10" s="9" t="s">
        <v>34</v>
      </c>
      <c r="J10" s="9" t="s">
        <v>35</v>
      </c>
      <c r="K10" s="13">
        <v>2017</v>
      </c>
      <c r="L10" s="14" t="str">
        <f>HYPERLINK("http://services.igi-global.com/resolvedoi/resolve.aspx?doi=10.4018/978-1-68318-012-8")</f>
        <v>http://services.igi-global.com/resolvedoi/resolve.aspx?doi=10.4018/978-1-68318-012-8</v>
      </c>
      <c r="M10"/>
    </row>
    <row r="11" spans="1:13" ht="15.75">
      <c r="A11" s="8">
        <v>10</v>
      </c>
      <c r="B11" s="9" t="s">
        <v>12</v>
      </c>
      <c r="C11" s="9" t="s">
        <v>13</v>
      </c>
      <c r="D11" s="10">
        <v>9781522509608</v>
      </c>
      <c r="E11" s="10">
        <v>9781522509592</v>
      </c>
      <c r="F11" s="11" t="s">
        <v>36</v>
      </c>
      <c r="G11" s="12">
        <v>1</v>
      </c>
      <c r="H11" s="8" t="s">
        <v>15</v>
      </c>
      <c r="I11" s="9" t="s">
        <v>37</v>
      </c>
      <c r="J11" s="9" t="s">
        <v>17</v>
      </c>
      <c r="K11" s="13">
        <v>2017</v>
      </c>
      <c r="L11" s="14" t="str">
        <f>HYPERLINK("http://services.igi-global.com/resolvedoi/resolve.aspx?doi=10.4018/978-1-52250-959-2")</f>
        <v>http://services.igi-global.com/resolvedoi/resolve.aspx?doi=10.4018/978-1-52250-959-2</v>
      </c>
      <c r="M11"/>
    </row>
    <row r="12" spans="1:13" ht="24">
      <c r="A12" s="8">
        <v>11</v>
      </c>
      <c r="B12" s="9" t="s">
        <v>12</v>
      </c>
      <c r="C12" s="9" t="s">
        <v>18</v>
      </c>
      <c r="D12" s="10">
        <v>9781522510550</v>
      </c>
      <c r="E12" s="10">
        <v>9781522510543</v>
      </c>
      <c r="F12" s="11" t="s">
        <v>38</v>
      </c>
      <c r="G12" s="12">
        <v>1</v>
      </c>
      <c r="H12" s="8" t="s">
        <v>15</v>
      </c>
      <c r="I12" s="9" t="s">
        <v>39</v>
      </c>
      <c r="J12" s="9" t="s">
        <v>17</v>
      </c>
      <c r="K12" s="13">
        <v>2017</v>
      </c>
      <c r="L12" s="14" t="str">
        <f>HYPERLINK("http://services.igi-global.com/resolvedoi/resolve.aspx?doi=10.4018/978-1-52251-054-3")</f>
        <v>http://services.igi-global.com/resolvedoi/resolve.aspx?doi=10.4018/978-1-52251-054-3</v>
      </c>
      <c r="M12"/>
    </row>
    <row r="13" spans="1:13" ht="24">
      <c r="A13" s="8">
        <v>12</v>
      </c>
      <c r="B13" s="9" t="s">
        <v>12</v>
      </c>
      <c r="C13" s="9" t="s">
        <v>18</v>
      </c>
      <c r="D13" s="10">
        <v>9781522510093</v>
      </c>
      <c r="E13" s="10">
        <v>9781522510086</v>
      </c>
      <c r="F13" s="11" t="s">
        <v>40</v>
      </c>
      <c r="G13" s="12">
        <v>1</v>
      </c>
      <c r="H13" s="8" t="s">
        <v>15</v>
      </c>
      <c r="I13" s="9" t="s">
        <v>41</v>
      </c>
      <c r="J13" s="9" t="s">
        <v>17</v>
      </c>
      <c r="K13" s="13">
        <v>2017</v>
      </c>
      <c r="L13" s="14" t="str">
        <f>HYPERLINK("http://services.igi-global.com/resolvedoi/resolve.aspx?doi=10.4018/978-1-52251-008-6")</f>
        <v>http://services.igi-global.com/resolvedoi/resolve.aspx?doi=10.4018/978-1-52251-008-6</v>
      </c>
      <c r="M13"/>
    </row>
    <row r="14" spans="1:13" ht="24">
      <c r="A14" s="8">
        <v>13</v>
      </c>
      <c r="B14" s="9" t="s">
        <v>12</v>
      </c>
      <c r="C14" s="9" t="s">
        <v>18</v>
      </c>
      <c r="D14" s="10">
        <v>9781522509066</v>
      </c>
      <c r="E14" s="10">
        <v>9781522509059</v>
      </c>
      <c r="F14" s="11" t="s">
        <v>42</v>
      </c>
      <c r="G14" s="12">
        <v>1</v>
      </c>
      <c r="H14" s="8" t="s">
        <v>15</v>
      </c>
      <c r="I14" s="9" t="s">
        <v>43</v>
      </c>
      <c r="J14" s="9" t="s">
        <v>17</v>
      </c>
      <c r="K14" s="13">
        <v>2017</v>
      </c>
      <c r="L14" s="14" t="str">
        <f>HYPERLINK("http://services.igi-global.com/resolvedoi/resolve.aspx?doi=10.4018/978-1-52250-905-9")</f>
        <v>http://services.igi-global.com/resolvedoi/resolve.aspx?doi=10.4018/978-1-52250-905-9</v>
      </c>
      <c r="M14"/>
    </row>
    <row r="15" spans="1:13" ht="15.75">
      <c r="A15" s="8">
        <v>14</v>
      </c>
      <c r="B15" s="9" t="s">
        <v>12</v>
      </c>
      <c r="C15" s="9" t="s">
        <v>18</v>
      </c>
      <c r="D15" s="10">
        <v>9781522508878</v>
      </c>
      <c r="E15" s="10">
        <v>9781522508861</v>
      </c>
      <c r="F15" s="11" t="s">
        <v>44</v>
      </c>
      <c r="G15" s="12">
        <v>1</v>
      </c>
      <c r="H15" s="8" t="s">
        <v>15</v>
      </c>
      <c r="I15" s="9" t="s">
        <v>45</v>
      </c>
      <c r="J15" s="9" t="s">
        <v>17</v>
      </c>
      <c r="K15" s="13">
        <v>2017</v>
      </c>
      <c r="L15" s="14" t="str">
        <f>HYPERLINK("http://services.igi-global.com/resolvedoi/resolve.aspx?doi=10.4018/978-1-52250-886-1")</f>
        <v>http://services.igi-global.com/resolvedoi/resolve.aspx?doi=10.4018/978-1-52250-886-1</v>
      </c>
      <c r="M15"/>
    </row>
    <row r="16" spans="1:13" ht="15.75">
      <c r="A16" s="8">
        <v>15</v>
      </c>
      <c r="B16" s="9" t="s">
        <v>12</v>
      </c>
      <c r="C16" s="9" t="s">
        <v>18</v>
      </c>
      <c r="D16" s="10">
        <v>9781522510062</v>
      </c>
      <c r="E16" s="10">
        <v>9781522510055</v>
      </c>
      <c r="F16" s="11" t="s">
        <v>46</v>
      </c>
      <c r="G16" s="12">
        <v>1</v>
      </c>
      <c r="H16" s="8" t="s">
        <v>15</v>
      </c>
      <c r="I16" s="9" t="s">
        <v>47</v>
      </c>
      <c r="J16" s="9" t="s">
        <v>48</v>
      </c>
      <c r="K16" s="13">
        <v>2017</v>
      </c>
      <c r="L16" s="14" t="str">
        <f>HYPERLINK("http://services.igi-global.com/resolvedoi/resolve.aspx?doi=10.4018/978-1-52251-005-5")</f>
        <v>http://services.igi-global.com/resolvedoi/resolve.aspx?doi=10.4018/978-1-52251-005-5</v>
      </c>
      <c r="M16"/>
    </row>
    <row r="17" spans="1:13" ht="24">
      <c r="A17" s="8">
        <v>16</v>
      </c>
      <c r="B17" s="9" t="s">
        <v>12</v>
      </c>
      <c r="C17" s="9" t="s">
        <v>18</v>
      </c>
      <c r="D17" s="10">
        <v>9781522516439</v>
      </c>
      <c r="E17" s="10">
        <v>9781522516422</v>
      </c>
      <c r="F17" s="11" t="s">
        <v>49</v>
      </c>
      <c r="G17" s="12">
        <v>1</v>
      </c>
      <c r="H17" s="8" t="s">
        <v>15</v>
      </c>
      <c r="I17" s="9" t="s">
        <v>50</v>
      </c>
      <c r="J17" s="9" t="s">
        <v>17</v>
      </c>
      <c r="K17" s="13">
        <v>2017</v>
      </c>
      <c r="L17" s="14" t="str">
        <f>HYPERLINK("http://services.igi-global.com/resolvedoi/resolve.aspx?doi=10.4018/978-1-52251-642-2")</f>
        <v>http://services.igi-global.com/resolvedoi/resolve.aspx?doi=10.4018/978-1-52251-642-2</v>
      </c>
      <c r="M17"/>
    </row>
    <row r="18" spans="1:13" ht="15.75">
      <c r="A18" s="8">
        <v>17</v>
      </c>
      <c r="B18" s="9" t="s">
        <v>12</v>
      </c>
      <c r="C18" s="9" t="s">
        <v>18</v>
      </c>
      <c r="D18" s="10">
        <v>9781522508625</v>
      </c>
      <c r="E18" s="10">
        <v>9781522508618</v>
      </c>
      <c r="F18" s="11" t="s">
        <v>51</v>
      </c>
      <c r="G18" s="12">
        <v>1</v>
      </c>
      <c r="H18" s="8" t="s">
        <v>15</v>
      </c>
      <c r="I18" s="9" t="s">
        <v>52</v>
      </c>
      <c r="J18" s="9" t="s">
        <v>17</v>
      </c>
      <c r="K18" s="13">
        <v>2017</v>
      </c>
      <c r="L18" s="14" t="str">
        <f>HYPERLINK("http://services.igi-global.com/resolvedoi/resolve.aspx?doi=10.4018/978-1-52250-861-8")</f>
        <v>http://services.igi-global.com/resolvedoi/resolve.aspx?doi=10.4018/978-1-52250-861-8</v>
      </c>
      <c r="M18"/>
    </row>
    <row r="19" spans="1:13" ht="15.75">
      <c r="A19" s="8">
        <v>18</v>
      </c>
      <c r="B19" s="9" t="s">
        <v>12</v>
      </c>
      <c r="C19" s="9" t="s">
        <v>18</v>
      </c>
      <c r="D19" s="10">
        <v>9781522507710</v>
      </c>
      <c r="E19" s="10">
        <v>9781522507703</v>
      </c>
      <c r="F19" s="11" t="s">
        <v>53</v>
      </c>
      <c r="G19" s="12">
        <v>1</v>
      </c>
      <c r="H19" s="8" t="s">
        <v>15</v>
      </c>
      <c r="I19" s="9" t="s">
        <v>54</v>
      </c>
      <c r="J19" s="9" t="s">
        <v>17</v>
      </c>
      <c r="K19" s="13">
        <v>2017</v>
      </c>
      <c r="L19" s="14" t="str">
        <f>HYPERLINK("http://services.igi-global.com/resolvedoi/resolve.aspx?doi=10.4018/978-1-52250-770-3")</f>
        <v>http://services.igi-global.com/resolvedoi/resolve.aspx?doi=10.4018/978-1-52250-770-3</v>
      </c>
      <c r="M19"/>
    </row>
    <row r="20" spans="1:13" ht="24">
      <c r="A20" s="8">
        <v>19</v>
      </c>
      <c r="B20" s="9" t="s">
        <v>12</v>
      </c>
      <c r="C20" s="9" t="s">
        <v>18</v>
      </c>
      <c r="D20" s="10">
        <v>9781522507093</v>
      </c>
      <c r="E20" s="10">
        <v>9781522507086</v>
      </c>
      <c r="F20" s="11" t="s">
        <v>55</v>
      </c>
      <c r="G20" s="12">
        <v>1</v>
      </c>
      <c r="H20" s="8" t="s">
        <v>15</v>
      </c>
      <c r="I20" s="9" t="s">
        <v>56</v>
      </c>
      <c r="J20" s="9" t="s">
        <v>17</v>
      </c>
      <c r="K20" s="13">
        <v>2017</v>
      </c>
      <c r="L20" s="14" t="str">
        <f>HYPERLINK("http://services.igi-global.com/resolvedoi/resolve.aspx?doi=10.4018/978-1-52250-708-6")</f>
        <v>http://services.igi-global.com/resolvedoi/resolve.aspx?doi=10.4018/978-1-52250-708-6</v>
      </c>
      <c r="M20"/>
    </row>
    <row r="21" spans="1:13" ht="15.75">
      <c r="A21" s="8">
        <v>20</v>
      </c>
      <c r="B21" s="9" t="s">
        <v>12</v>
      </c>
      <c r="C21" s="9" t="s">
        <v>18</v>
      </c>
      <c r="D21" s="10">
        <v>9781522502944</v>
      </c>
      <c r="E21" s="10">
        <v>9781522502937</v>
      </c>
      <c r="F21" s="11" t="s">
        <v>57</v>
      </c>
      <c r="G21" s="12">
        <v>1</v>
      </c>
      <c r="H21" s="8" t="s">
        <v>15</v>
      </c>
      <c r="I21" s="9" t="s">
        <v>58</v>
      </c>
      <c r="J21" s="9" t="s">
        <v>17</v>
      </c>
      <c r="K21" s="13">
        <v>2016</v>
      </c>
      <c r="L21" s="14" t="str">
        <f>HYPERLINK("http://services.igi-global.com/resolvedoi/resolve.aspx?doi=10.4018/978-1-52250-293-7")</f>
        <v>http://services.igi-global.com/resolvedoi/resolve.aspx?doi=10.4018/978-1-52250-293-7</v>
      </c>
      <c r="M21"/>
    </row>
    <row r="22" spans="1:13" ht="24">
      <c r="A22" s="8">
        <v>21</v>
      </c>
      <c r="B22" s="9" t="s">
        <v>12</v>
      </c>
      <c r="C22" s="9" t="s">
        <v>18</v>
      </c>
      <c r="D22" s="10">
        <v>9781522503361</v>
      </c>
      <c r="E22" s="10">
        <v>9781522503354</v>
      </c>
      <c r="F22" s="11" t="s">
        <v>59</v>
      </c>
      <c r="G22" s="12">
        <v>1</v>
      </c>
      <c r="H22" s="8" t="s">
        <v>15</v>
      </c>
      <c r="I22" s="9" t="s">
        <v>60</v>
      </c>
      <c r="J22" s="9" t="s">
        <v>17</v>
      </c>
      <c r="K22" s="13">
        <v>2016</v>
      </c>
      <c r="L22" s="14" t="str">
        <f>HYPERLINK("http://services.igi-global.com/resolvedoi/resolve.aspx?doi=10.4018/978-1-52250-335-4")</f>
        <v>http://services.igi-global.com/resolvedoi/resolve.aspx?doi=10.4018/978-1-52250-335-4</v>
      </c>
      <c r="M22"/>
    </row>
    <row r="23" spans="1:13" ht="15.75">
      <c r="A23" s="8">
        <v>22</v>
      </c>
      <c r="B23" s="9" t="s">
        <v>12</v>
      </c>
      <c r="C23" s="9" t="s">
        <v>18</v>
      </c>
      <c r="D23" s="10">
        <v>9781522503330</v>
      </c>
      <c r="E23" s="10">
        <v>9781522503323</v>
      </c>
      <c r="F23" s="11" t="s">
        <v>61</v>
      </c>
      <c r="G23" s="12">
        <v>1</v>
      </c>
      <c r="H23" s="8" t="s">
        <v>15</v>
      </c>
      <c r="I23" s="9" t="s">
        <v>62</v>
      </c>
      <c r="J23" s="9" t="s">
        <v>17</v>
      </c>
      <c r="K23" s="13">
        <v>2016</v>
      </c>
      <c r="L23" s="14" t="str">
        <f>HYPERLINK("http://services.igi-global.com/resolvedoi/resolve.aspx?doi=10.4018/978-1-52250-332-3")</f>
        <v>http://services.igi-global.com/resolvedoi/resolve.aspx?doi=10.4018/978-1-52250-332-3</v>
      </c>
      <c r="M23"/>
    </row>
    <row r="24" spans="1:13" ht="15.75">
      <c r="A24" s="8">
        <v>23</v>
      </c>
      <c r="B24" s="9" t="s">
        <v>12</v>
      </c>
      <c r="C24" s="9" t="s">
        <v>18</v>
      </c>
      <c r="D24" s="10">
        <v>9781522502029</v>
      </c>
      <c r="E24" s="10">
        <v>9781522502012</v>
      </c>
      <c r="F24" s="11" t="s">
        <v>63</v>
      </c>
      <c r="G24" s="12">
        <v>1</v>
      </c>
      <c r="H24" s="8" t="s">
        <v>15</v>
      </c>
      <c r="I24" s="9" t="s">
        <v>64</v>
      </c>
      <c r="J24" s="9" t="s">
        <v>17</v>
      </c>
      <c r="K24" s="13">
        <v>2016</v>
      </c>
      <c r="L24" s="14" t="str">
        <f>HYPERLINK("http://services.igi-global.com/resolvedoi/resolve.aspx?doi=10.4018/978-1-52250-201-2")</f>
        <v>http://services.igi-global.com/resolvedoi/resolve.aspx?doi=10.4018/978-1-52250-201-2</v>
      </c>
      <c r="M24"/>
    </row>
    <row r="25" spans="1:13" ht="15.75">
      <c r="A25" s="8">
        <v>24</v>
      </c>
      <c r="B25" s="9" t="s">
        <v>12</v>
      </c>
      <c r="C25" s="9" t="s">
        <v>18</v>
      </c>
      <c r="D25" s="10">
        <v>9781466699038</v>
      </c>
      <c r="E25" s="10">
        <v>9781466699021</v>
      </c>
      <c r="F25" s="11" t="s">
        <v>65</v>
      </c>
      <c r="G25" s="12">
        <v>1</v>
      </c>
      <c r="H25" s="8" t="s">
        <v>15</v>
      </c>
      <c r="I25" s="9" t="s">
        <v>66</v>
      </c>
      <c r="J25" s="9" t="s">
        <v>17</v>
      </c>
      <c r="K25" s="13">
        <v>2016</v>
      </c>
      <c r="L25" s="14" t="str">
        <f>HYPERLINK("http://services.igi-global.com/resolvedoi/resolve.aspx?doi=10.4018/978-1-46669-902-1")</f>
        <v>http://services.igi-global.com/resolvedoi/resolve.aspx?doi=10.4018/978-1-46669-902-1</v>
      </c>
      <c r="M25"/>
    </row>
    <row r="26" spans="1:13" ht="15.75">
      <c r="A26" s="8">
        <v>25</v>
      </c>
      <c r="B26" s="9" t="s">
        <v>12</v>
      </c>
      <c r="C26" s="9" t="s">
        <v>32</v>
      </c>
      <c r="D26" s="10">
        <v>9781466688094</v>
      </c>
      <c r="E26" s="10">
        <v>9781466688087</v>
      </c>
      <c r="F26" s="11" t="s">
        <v>67</v>
      </c>
      <c r="G26" s="12">
        <v>1</v>
      </c>
      <c r="H26" s="8" t="s">
        <v>15</v>
      </c>
      <c r="I26" s="9" t="s">
        <v>68</v>
      </c>
      <c r="J26" s="9" t="s">
        <v>17</v>
      </c>
      <c r="K26" s="13">
        <v>2016</v>
      </c>
      <c r="L26" s="14" t="str">
        <f>HYPERLINK("http://services.igi-global.com/resolvedoi/resolve.aspx?doi=10.4018/978-1-46668-808-7")</f>
        <v>http://services.igi-global.com/resolvedoi/resolve.aspx?doi=10.4018/978-1-46668-808-7</v>
      </c>
      <c r="M26"/>
    </row>
    <row r="27" spans="1:13" ht="24">
      <c r="A27" s="8">
        <v>26</v>
      </c>
      <c r="B27" s="9" t="s">
        <v>12</v>
      </c>
      <c r="C27" s="9" t="s">
        <v>69</v>
      </c>
      <c r="D27" s="10">
        <v>9781466694859</v>
      </c>
      <c r="E27" s="10">
        <v>9781466694842</v>
      </c>
      <c r="F27" s="11" t="s">
        <v>70</v>
      </c>
      <c r="G27" s="12">
        <v>1</v>
      </c>
      <c r="H27" s="8" t="s">
        <v>15</v>
      </c>
      <c r="I27" s="9" t="s">
        <v>71</v>
      </c>
      <c r="J27" s="9" t="s">
        <v>17</v>
      </c>
      <c r="K27" s="13">
        <v>2016</v>
      </c>
      <c r="L27" s="14" t="str">
        <f>HYPERLINK("http://services.igi-global.com/resolvedoi/resolve.aspx?doi=10.4018/978-1-46669-484-2")</f>
        <v>http://services.igi-global.com/resolvedoi/resolve.aspx?doi=10.4018/978-1-46669-484-2</v>
      </c>
      <c r="M27"/>
    </row>
    <row r="28" spans="1:13" ht="24">
      <c r="A28" s="8">
        <v>27</v>
      </c>
      <c r="B28" s="9" t="s">
        <v>12</v>
      </c>
      <c r="C28" s="9" t="s">
        <v>18</v>
      </c>
      <c r="D28" s="10">
        <v>9781466694507</v>
      </c>
      <c r="E28" s="10">
        <v>9781466694491</v>
      </c>
      <c r="F28" s="11" t="s">
        <v>72</v>
      </c>
      <c r="G28" s="12">
        <v>1</v>
      </c>
      <c r="H28" s="8" t="s">
        <v>15</v>
      </c>
      <c r="I28" s="9" t="s">
        <v>73</v>
      </c>
      <c r="J28" s="9" t="s">
        <v>17</v>
      </c>
      <c r="K28" s="13">
        <v>2016</v>
      </c>
      <c r="L28" s="14" t="str">
        <f>HYPERLINK("http://services.igi-global.com/resolvedoi/resolve.aspx?doi=10.4018/978-1-46669-449-1")</f>
        <v>http://services.igi-global.com/resolvedoi/resolve.aspx?doi=10.4018/978-1-46669-449-1</v>
      </c>
      <c r="M28"/>
    </row>
    <row r="29" spans="1:13" ht="15.75">
      <c r="A29" s="8">
        <v>28</v>
      </c>
      <c r="B29" s="9" t="s">
        <v>12</v>
      </c>
      <c r="C29" s="9" t="s">
        <v>32</v>
      </c>
      <c r="D29" s="10">
        <v>9781466684607</v>
      </c>
      <c r="E29" s="10">
        <v>9781466684591</v>
      </c>
      <c r="F29" s="11" t="s">
        <v>74</v>
      </c>
      <c r="G29" s="12">
        <v>1</v>
      </c>
      <c r="H29" s="8" t="s">
        <v>15</v>
      </c>
      <c r="I29" s="9" t="s">
        <v>75</v>
      </c>
      <c r="J29" s="9" t="s">
        <v>17</v>
      </c>
      <c r="K29" s="13">
        <v>2015</v>
      </c>
      <c r="L29" s="14" t="str">
        <f>HYPERLINK("http://services.igi-global.com/resolvedoi/resolve.aspx?doi=10.4018/978-1-46668-459-1")</f>
        <v>http://services.igi-global.com/resolvedoi/resolve.aspx?doi=10.4018/978-1-46668-459-1</v>
      </c>
      <c r="M29"/>
    </row>
    <row r="30" spans="1:13" ht="15.75">
      <c r="A30" s="8">
        <v>29</v>
      </c>
      <c r="B30" s="9" t="s">
        <v>12</v>
      </c>
      <c r="C30" s="9" t="s">
        <v>69</v>
      </c>
      <c r="D30" s="10">
        <v>9781466687219</v>
      </c>
      <c r="E30" s="10">
        <v>9781466687202</v>
      </c>
      <c r="F30" s="11" t="s">
        <v>76</v>
      </c>
      <c r="G30" s="12">
        <v>1</v>
      </c>
      <c r="H30" s="8" t="s">
        <v>15</v>
      </c>
      <c r="I30" s="9" t="s">
        <v>77</v>
      </c>
      <c r="J30" s="9" t="s">
        <v>17</v>
      </c>
      <c r="K30" s="13">
        <v>2015</v>
      </c>
      <c r="L30" s="14" t="str">
        <f>HYPERLINK("http://services.igi-global.com/resolvedoi/resolve.aspx?doi=10.4018/978-1-46668-720-2")</f>
        <v>http://services.igi-global.com/resolvedoi/resolve.aspx?doi=10.4018/978-1-46668-720-2</v>
      </c>
      <c r="M30"/>
    </row>
    <row r="31" spans="1:13" ht="24">
      <c r="A31" s="8">
        <v>30</v>
      </c>
      <c r="B31" s="9" t="s">
        <v>12</v>
      </c>
      <c r="C31" s="9" t="s">
        <v>18</v>
      </c>
      <c r="D31" s="10">
        <v>9781466683693</v>
      </c>
      <c r="E31" s="10">
        <v>9781466683686</v>
      </c>
      <c r="F31" s="11" t="s">
        <v>78</v>
      </c>
      <c r="G31" s="12">
        <v>1</v>
      </c>
      <c r="H31" s="8" t="s">
        <v>15</v>
      </c>
      <c r="I31" s="9" t="s">
        <v>79</v>
      </c>
      <c r="J31" s="9" t="s">
        <v>17</v>
      </c>
      <c r="K31" s="13">
        <v>2015</v>
      </c>
      <c r="L31" s="14" t="str">
        <f>HYPERLINK("http://services.igi-global.com/resolvedoi/resolve.aspx?doi=10.4018/978-1-46668-368-6")</f>
        <v>http://services.igi-global.com/resolvedoi/resolve.aspx?doi=10.4018/978-1-46668-368-6</v>
      </c>
      <c r="M31"/>
    </row>
    <row r="32" spans="1:13" ht="15.75">
      <c r="A32" s="8">
        <v>31</v>
      </c>
      <c r="B32" s="9" t="s">
        <v>12</v>
      </c>
      <c r="C32" s="9" t="s">
        <v>18</v>
      </c>
      <c r="D32" s="10">
        <v>9781466687097</v>
      </c>
      <c r="E32" s="10">
        <v>9781466687080</v>
      </c>
      <c r="F32" s="11" t="s">
        <v>80</v>
      </c>
      <c r="G32" s="12">
        <v>1</v>
      </c>
      <c r="H32" s="8" t="s">
        <v>15</v>
      </c>
      <c r="I32" s="9" t="s">
        <v>81</v>
      </c>
      <c r="J32" s="9" t="s">
        <v>17</v>
      </c>
      <c r="K32" s="13">
        <v>2015</v>
      </c>
      <c r="L32" s="14" t="str">
        <f>HYPERLINK("http://services.igi-global.com/resolvedoi/resolve.aspx?doi=10.4018/978-1-46668-708-0")</f>
        <v>http://services.igi-global.com/resolvedoi/resolve.aspx?doi=10.4018/978-1-46668-708-0</v>
      </c>
      <c r="M32"/>
    </row>
    <row r="33" spans="1:13" ht="24">
      <c r="A33" s="8">
        <v>32</v>
      </c>
      <c r="B33" s="9" t="s">
        <v>12</v>
      </c>
      <c r="C33" s="9" t="s">
        <v>18</v>
      </c>
      <c r="D33" s="10">
        <v>9781466685666</v>
      </c>
      <c r="E33" s="10">
        <v>9781466685659</v>
      </c>
      <c r="F33" s="11" t="s">
        <v>82</v>
      </c>
      <c r="G33" s="12">
        <v>1</v>
      </c>
      <c r="H33" s="8" t="s">
        <v>15</v>
      </c>
      <c r="I33" s="9" t="s">
        <v>83</v>
      </c>
      <c r="J33" s="9" t="s">
        <v>17</v>
      </c>
      <c r="K33" s="13">
        <v>2015</v>
      </c>
      <c r="L33" s="14" t="str">
        <f>HYPERLINK("http://services.igi-global.com/resolvedoi/resolve.aspx?doi=10.4018/978-1-46668-565-9")</f>
        <v>http://services.igi-global.com/resolvedoi/resolve.aspx?doi=10.4018/978-1-46668-565-9</v>
      </c>
      <c r="M33"/>
    </row>
    <row r="34" spans="1:13" ht="15.75">
      <c r="A34" s="8">
        <v>33</v>
      </c>
      <c r="B34" s="9" t="s">
        <v>12</v>
      </c>
      <c r="C34" s="9" t="s">
        <v>18</v>
      </c>
      <c r="D34" s="10">
        <v>9781466660076</v>
      </c>
      <c r="E34" s="10">
        <v>9781466660069</v>
      </c>
      <c r="F34" s="11" t="s">
        <v>84</v>
      </c>
      <c r="G34" s="12">
        <v>1</v>
      </c>
      <c r="H34" s="8" t="s">
        <v>15</v>
      </c>
      <c r="I34" s="9" t="s">
        <v>85</v>
      </c>
      <c r="J34" s="9" t="s">
        <v>17</v>
      </c>
      <c r="K34" s="13">
        <v>2014</v>
      </c>
      <c r="L34" s="14" t="str">
        <f>HYPERLINK("http://services.igi-global.com/resolvedoi/resolve.aspx?doi=10.4018/978-1-46666-006-9")</f>
        <v>http://services.igi-global.com/resolvedoi/resolve.aspx?doi=10.4018/978-1-46666-006-9</v>
      </c>
      <c r="M34"/>
    </row>
    <row r="35" spans="1:13" ht="24">
      <c r="A35" s="8">
        <v>34</v>
      </c>
      <c r="B35" s="9" t="s">
        <v>12</v>
      </c>
      <c r="C35" s="9" t="s">
        <v>86</v>
      </c>
      <c r="D35" s="10">
        <v>9781522521853</v>
      </c>
      <c r="E35" s="10">
        <v>9781522521846</v>
      </c>
      <c r="F35" s="11" t="s">
        <v>87</v>
      </c>
      <c r="G35" s="12">
        <v>1</v>
      </c>
      <c r="H35" s="8" t="s">
        <v>15</v>
      </c>
      <c r="I35" s="9" t="s">
        <v>88</v>
      </c>
      <c r="J35" s="9" t="s">
        <v>48</v>
      </c>
      <c r="K35" s="13">
        <v>2018</v>
      </c>
      <c r="L35" s="14" t="str">
        <f>HYPERLINK("http://services.igi-global.com/resolvedoi/resolve.aspx?doi=10.4018/978-1-52252-184-6")</f>
        <v>http://services.igi-global.com/resolvedoi/resolve.aspx?doi=10.4018/978-1-52252-184-6</v>
      </c>
      <c r="M35"/>
    </row>
    <row r="36" spans="1:13" ht="15.75">
      <c r="A36" s="8">
        <v>35</v>
      </c>
      <c r="B36" s="9" t="s">
        <v>12</v>
      </c>
      <c r="C36" s="9" t="s">
        <v>86</v>
      </c>
      <c r="D36" s="10">
        <v>9781522520702</v>
      </c>
      <c r="E36" s="10">
        <v>9781522520696</v>
      </c>
      <c r="F36" s="11" t="s">
        <v>89</v>
      </c>
      <c r="G36" s="12">
        <v>1</v>
      </c>
      <c r="H36" s="8" t="s">
        <v>15</v>
      </c>
      <c r="I36" s="9" t="s">
        <v>90</v>
      </c>
      <c r="J36" s="9" t="s">
        <v>48</v>
      </c>
      <c r="K36" s="13">
        <v>2017</v>
      </c>
      <c r="L36" s="14" t="str">
        <f>HYPERLINK("http://services.igi-global.com/resolvedoi/resolve.aspx?doi=10.4018/978-1-52252-069-6")</f>
        <v>http://services.igi-global.com/resolvedoi/resolve.aspx?doi=10.4018/978-1-52252-069-6</v>
      </c>
      <c r="M36"/>
    </row>
    <row r="37" spans="1:13" ht="24">
      <c r="A37" s="8">
        <v>36</v>
      </c>
      <c r="B37" s="9" t="s">
        <v>12</v>
      </c>
      <c r="C37" s="9" t="s">
        <v>86</v>
      </c>
      <c r="D37" s="10">
        <v>9781522520276</v>
      </c>
      <c r="E37" s="10">
        <v>9781522520269</v>
      </c>
      <c r="F37" s="11" t="s">
        <v>91</v>
      </c>
      <c r="G37" s="12">
        <v>1</v>
      </c>
      <c r="H37" s="8" t="s">
        <v>15</v>
      </c>
      <c r="I37" s="9" t="s">
        <v>92</v>
      </c>
      <c r="J37" s="9" t="s">
        <v>48</v>
      </c>
      <c r="K37" s="13">
        <v>2017</v>
      </c>
      <c r="L37" s="14" t="str">
        <f>HYPERLINK("http://services.igi-global.com/resolvedoi/resolve.aspx?doi=10.4018/978-1-52252-026-9")</f>
        <v>http://services.igi-global.com/resolvedoi/resolve.aspx?doi=10.4018/978-1-52252-026-9</v>
      </c>
      <c r="M37"/>
    </row>
    <row r="38" spans="1:13" ht="24">
      <c r="A38" s="8">
        <v>37</v>
      </c>
      <c r="B38" s="9" t="s">
        <v>12</v>
      </c>
      <c r="C38" s="9" t="s">
        <v>86</v>
      </c>
      <c r="D38" s="10">
        <v>9781522518525</v>
      </c>
      <c r="E38" s="10">
        <v>9781522518518</v>
      </c>
      <c r="F38" s="11" t="s">
        <v>93</v>
      </c>
      <c r="G38" s="12">
        <v>1</v>
      </c>
      <c r="H38" s="8" t="s">
        <v>15</v>
      </c>
      <c r="I38" s="9" t="s">
        <v>94</v>
      </c>
      <c r="J38" s="9" t="s">
        <v>48</v>
      </c>
      <c r="K38" s="13">
        <v>2017</v>
      </c>
      <c r="L38" s="14" t="str">
        <f>HYPERLINK("http://services.igi-global.com/resolvedoi/resolve.aspx?doi=10.4018/978-1-52251-851-8")</f>
        <v>http://services.igi-global.com/resolvedoi/resolve.aspx?doi=10.4018/978-1-52251-851-8</v>
      </c>
      <c r="M38"/>
    </row>
    <row r="39" spans="1:13" ht="15.75">
      <c r="A39" s="8">
        <v>38</v>
      </c>
      <c r="B39" s="9" t="s">
        <v>12</v>
      </c>
      <c r="C39" s="9" t="s">
        <v>86</v>
      </c>
      <c r="D39" s="10">
        <v>9781522518839</v>
      </c>
      <c r="E39" s="10">
        <v>9781522518822</v>
      </c>
      <c r="F39" s="11" t="s">
        <v>95</v>
      </c>
      <c r="G39" s="12">
        <v>1</v>
      </c>
      <c r="H39" s="8" t="s">
        <v>15</v>
      </c>
      <c r="I39" s="9" t="s">
        <v>96</v>
      </c>
      <c r="J39" s="9" t="s">
        <v>48</v>
      </c>
      <c r="K39" s="13">
        <v>2017</v>
      </c>
      <c r="L39" s="14" t="str">
        <f>HYPERLINK("http://services.igi-global.com/resolvedoi/resolve.aspx?doi=10.4018/978-1-52251-882-2")</f>
        <v>http://services.igi-global.com/resolvedoi/resolve.aspx?doi=10.4018/978-1-52251-882-2</v>
      </c>
      <c r="M39"/>
    </row>
    <row r="40" spans="1:13" ht="15.75">
      <c r="A40" s="8">
        <v>39</v>
      </c>
      <c r="B40" s="9" t="s">
        <v>12</v>
      </c>
      <c r="C40" s="9" t="s">
        <v>86</v>
      </c>
      <c r="D40" s="10">
        <v>9781522516903</v>
      </c>
      <c r="E40" s="10">
        <v>9781522516897</v>
      </c>
      <c r="F40" s="11" t="s">
        <v>97</v>
      </c>
      <c r="G40" s="12">
        <v>1</v>
      </c>
      <c r="H40" s="8" t="s">
        <v>15</v>
      </c>
      <c r="I40" s="9" t="s">
        <v>98</v>
      </c>
      <c r="J40" s="9" t="s">
        <v>48</v>
      </c>
      <c r="K40" s="13">
        <v>2017</v>
      </c>
      <c r="L40" s="14" t="str">
        <f>HYPERLINK("http://services.igi-global.com/resolvedoi/resolve.aspx?doi=10.4018/978-1-52251-689-7")</f>
        <v>http://services.igi-global.com/resolvedoi/resolve.aspx?doi=10.4018/978-1-52251-689-7</v>
      </c>
      <c r="M40"/>
    </row>
    <row r="41" spans="1:13" ht="24">
      <c r="A41" s="8">
        <v>40</v>
      </c>
      <c r="B41" s="9" t="s">
        <v>12</v>
      </c>
      <c r="C41" s="9" t="s">
        <v>86</v>
      </c>
      <c r="D41" s="10">
        <v>9781522509660</v>
      </c>
      <c r="E41" s="10">
        <v>9781522509653</v>
      </c>
      <c r="F41" s="11" t="s">
        <v>99</v>
      </c>
      <c r="G41" s="12">
        <v>1</v>
      </c>
      <c r="H41" s="8" t="s">
        <v>15</v>
      </c>
      <c r="I41" s="9" t="s">
        <v>100</v>
      </c>
      <c r="J41" s="9" t="s">
        <v>48</v>
      </c>
      <c r="K41" s="13">
        <v>2017</v>
      </c>
      <c r="L41" s="14" t="str">
        <f>HYPERLINK("http://services.igi-global.com/resolvedoi/resolve.aspx?doi=10.4018/978-1-52250-965-3")</f>
        <v>http://services.igi-global.com/resolvedoi/resolve.aspx?doi=10.4018/978-1-52250-965-3</v>
      </c>
      <c r="M41"/>
    </row>
    <row r="42" spans="1:13" ht="15.75">
      <c r="A42" s="8">
        <v>41</v>
      </c>
      <c r="B42" s="9" t="s">
        <v>12</v>
      </c>
      <c r="C42" s="9" t="s">
        <v>86</v>
      </c>
      <c r="D42" s="10">
        <v>9781522517399</v>
      </c>
      <c r="E42" s="10">
        <v>9781522517382</v>
      </c>
      <c r="F42" s="11" t="s">
        <v>101</v>
      </c>
      <c r="G42" s="12">
        <v>1</v>
      </c>
      <c r="H42" s="8" t="s">
        <v>15</v>
      </c>
      <c r="I42" s="9" t="s">
        <v>102</v>
      </c>
      <c r="J42" s="9" t="s">
        <v>48</v>
      </c>
      <c r="K42" s="13">
        <v>2017</v>
      </c>
      <c r="L42" s="14" t="str">
        <f>HYPERLINK("http://services.igi-global.com/resolvedoi/resolve.aspx?doi=10.4018/978-1-52251-738-2")</f>
        <v>http://services.igi-global.com/resolvedoi/resolve.aspx?doi=10.4018/978-1-52251-738-2</v>
      </c>
      <c r="M42"/>
    </row>
    <row r="43" spans="1:13" ht="15.75">
      <c r="A43" s="8">
        <v>42</v>
      </c>
      <c r="B43" s="9" t="s">
        <v>12</v>
      </c>
      <c r="C43" s="9" t="s">
        <v>86</v>
      </c>
      <c r="D43" s="10">
        <v>9781522508205</v>
      </c>
      <c r="E43" s="10">
        <v>9781522508199</v>
      </c>
      <c r="F43" s="11" t="s">
        <v>103</v>
      </c>
      <c r="G43" s="12">
        <v>1</v>
      </c>
      <c r="H43" s="8" t="s">
        <v>15</v>
      </c>
      <c r="I43" s="9" t="s">
        <v>104</v>
      </c>
      <c r="J43" s="9" t="s">
        <v>48</v>
      </c>
      <c r="K43" s="13">
        <v>2017</v>
      </c>
      <c r="L43" s="14" t="str">
        <f>HYPERLINK("http://services.igi-global.com/resolvedoi/resolve.aspx?doi=10.4018/978-1-52250-819-9")</f>
        <v>http://services.igi-global.com/resolvedoi/resolve.aspx?doi=10.4018/978-1-52250-819-9</v>
      </c>
      <c r="M43"/>
    </row>
    <row r="44" spans="1:13" ht="15.75">
      <c r="A44" s="8">
        <v>43</v>
      </c>
      <c r="B44" s="9" t="s">
        <v>12</v>
      </c>
      <c r="C44" s="9" t="s">
        <v>86</v>
      </c>
      <c r="D44" s="10">
        <v>9781522509127</v>
      </c>
      <c r="E44" s="10">
        <v>9781522509110</v>
      </c>
      <c r="F44" s="11" t="s">
        <v>105</v>
      </c>
      <c r="G44" s="12">
        <v>1</v>
      </c>
      <c r="H44" s="8" t="s">
        <v>15</v>
      </c>
      <c r="I44" s="9" t="s">
        <v>106</v>
      </c>
      <c r="J44" s="9" t="s">
        <v>48</v>
      </c>
      <c r="K44" s="13">
        <v>2017</v>
      </c>
      <c r="L44" s="14" t="str">
        <f>HYPERLINK("http://services.igi-global.com/resolvedoi/resolve.aspx?doi=10.4018/978-1-52250-911-0")</f>
        <v>http://services.igi-global.com/resolvedoi/resolve.aspx?doi=10.4018/978-1-52250-911-0</v>
      </c>
      <c r="M44"/>
    </row>
    <row r="45" spans="1:13" ht="24">
      <c r="A45" s="8">
        <v>44</v>
      </c>
      <c r="B45" s="9" t="s">
        <v>12</v>
      </c>
      <c r="C45" s="9" t="s">
        <v>86</v>
      </c>
      <c r="D45" s="10">
        <v>9781522508786</v>
      </c>
      <c r="E45" s="10">
        <v>9781522508779</v>
      </c>
      <c r="F45" s="11" t="s">
        <v>107</v>
      </c>
      <c r="G45" s="12">
        <v>1</v>
      </c>
      <c r="H45" s="8" t="s">
        <v>15</v>
      </c>
      <c r="I45" s="9" t="s">
        <v>108</v>
      </c>
      <c r="J45" s="9" t="s">
        <v>48</v>
      </c>
      <c r="K45" s="13">
        <v>2017</v>
      </c>
      <c r="L45" s="14" t="str">
        <f>HYPERLINK("http://services.igi-global.com/resolvedoi/resolve.aspx?doi=10.4018/978-1-52250-877-9")</f>
        <v>http://services.igi-global.com/resolvedoi/resolve.aspx?doi=10.4018/978-1-52250-877-9</v>
      </c>
      <c r="M45"/>
    </row>
    <row r="46" spans="1:13" ht="24">
      <c r="A46" s="8">
        <v>45</v>
      </c>
      <c r="B46" s="9" t="s">
        <v>12</v>
      </c>
      <c r="C46" s="9" t="s">
        <v>86</v>
      </c>
      <c r="D46" s="10">
        <v>9781522508939</v>
      </c>
      <c r="E46" s="10">
        <v>9781522508922</v>
      </c>
      <c r="F46" s="11" t="s">
        <v>109</v>
      </c>
      <c r="G46" s="12">
        <v>1</v>
      </c>
      <c r="H46" s="8" t="s">
        <v>15</v>
      </c>
      <c r="I46" s="9" t="s">
        <v>110</v>
      </c>
      <c r="J46" s="9" t="s">
        <v>48</v>
      </c>
      <c r="K46" s="13">
        <v>2017</v>
      </c>
      <c r="L46" s="14" t="str">
        <f>HYPERLINK("http://services.igi-global.com/resolvedoi/resolve.aspx?doi=10.4018/978-1-52250-892-2")</f>
        <v>http://services.igi-global.com/resolvedoi/resolve.aspx?doi=10.4018/978-1-52250-892-2</v>
      </c>
      <c r="M46"/>
    </row>
    <row r="47" spans="1:13" ht="15.75">
      <c r="A47" s="8">
        <v>46</v>
      </c>
      <c r="B47" s="9" t="s">
        <v>12</v>
      </c>
      <c r="C47" s="9" t="s">
        <v>86</v>
      </c>
      <c r="D47" s="10">
        <v>9781522504818</v>
      </c>
      <c r="E47" s="10">
        <v>9781522504801</v>
      </c>
      <c r="F47" s="11" t="s">
        <v>111</v>
      </c>
      <c r="G47" s="12">
        <v>1</v>
      </c>
      <c r="H47" s="8" t="s">
        <v>15</v>
      </c>
      <c r="I47" s="9" t="s">
        <v>112</v>
      </c>
      <c r="J47" s="9" t="s">
        <v>48</v>
      </c>
      <c r="K47" s="13">
        <v>2016</v>
      </c>
      <c r="L47" s="14" t="str">
        <f>HYPERLINK("http://services.igi-global.com/resolvedoi/resolve.aspx?doi=10.4018/978-1-52250-480-1")</f>
        <v>http://services.igi-global.com/resolvedoi/resolve.aspx?doi=10.4018/978-1-52250-480-1</v>
      </c>
      <c r="M47"/>
    </row>
    <row r="48" spans="1:13" ht="24">
      <c r="A48" s="8">
        <v>47</v>
      </c>
      <c r="B48" s="9" t="s">
        <v>12</v>
      </c>
      <c r="C48" s="9" t="s">
        <v>86</v>
      </c>
      <c r="D48" s="10">
        <v>9781466699366</v>
      </c>
      <c r="E48" s="10">
        <v>9781466699359</v>
      </c>
      <c r="F48" s="11" t="s">
        <v>113</v>
      </c>
      <c r="G48" s="12">
        <v>1</v>
      </c>
      <c r="H48" s="8" t="s">
        <v>15</v>
      </c>
      <c r="I48" s="9" t="s">
        <v>114</v>
      </c>
      <c r="J48" s="9" t="s">
        <v>48</v>
      </c>
      <c r="K48" s="13">
        <v>2016</v>
      </c>
      <c r="L48" s="14" t="str">
        <f>HYPERLINK("http://services.igi-global.com/resolvedoi/resolve.aspx?doi=10.4018/978-1-46669-935-9")</f>
        <v>http://services.igi-global.com/resolvedoi/resolve.aspx?doi=10.4018/978-1-46669-935-9</v>
      </c>
      <c r="M48"/>
    </row>
    <row r="49" spans="1:13" ht="24">
      <c r="A49" s="8">
        <v>48</v>
      </c>
      <c r="B49" s="9" t="s">
        <v>12</v>
      </c>
      <c r="C49" s="9" t="s">
        <v>86</v>
      </c>
      <c r="D49" s="10">
        <v>9781466696815</v>
      </c>
      <c r="E49" s="10">
        <v>9781466696808</v>
      </c>
      <c r="F49" s="11" t="s">
        <v>115</v>
      </c>
      <c r="G49" s="12">
        <v>1</v>
      </c>
      <c r="H49" s="8" t="s">
        <v>15</v>
      </c>
      <c r="I49" s="9" t="s">
        <v>110</v>
      </c>
      <c r="J49" s="9" t="s">
        <v>48</v>
      </c>
      <c r="K49" s="13">
        <v>2016</v>
      </c>
      <c r="L49" s="14" t="str">
        <f>HYPERLINK("http://services.igi-global.com/resolvedoi/resolve.aspx?doi=10.4018/978-1-46669-680-8")</f>
        <v>http://services.igi-global.com/resolvedoi/resolve.aspx?doi=10.4018/978-1-46669-680-8</v>
      </c>
      <c r="M49"/>
    </row>
    <row r="50" spans="1:13" ht="24">
      <c r="A50" s="8">
        <v>49</v>
      </c>
      <c r="B50" s="9" t="s">
        <v>12</v>
      </c>
      <c r="C50" s="9" t="s">
        <v>86</v>
      </c>
      <c r="D50" s="10">
        <v>9781466685208</v>
      </c>
      <c r="E50" s="10">
        <v>9781466685192</v>
      </c>
      <c r="F50" s="11" t="s">
        <v>116</v>
      </c>
      <c r="G50" s="12">
        <v>1</v>
      </c>
      <c r="H50" s="8" t="s">
        <v>15</v>
      </c>
      <c r="I50" s="9" t="s">
        <v>117</v>
      </c>
      <c r="J50" s="9" t="s">
        <v>48</v>
      </c>
      <c r="K50" s="13">
        <v>2015</v>
      </c>
      <c r="L50" s="14" t="str">
        <f>HYPERLINK("http://services.igi-global.com/resolvedoi/resolve.aspx?doi=10.4018/978-1-46668-519-2")</f>
        <v>http://services.igi-global.com/resolvedoi/resolve.aspx?doi=10.4018/978-1-46668-519-2</v>
      </c>
      <c r="M50"/>
    </row>
    <row r="51" spans="1:13" ht="15.75">
      <c r="A51" s="8">
        <v>50</v>
      </c>
      <c r="B51" s="9" t="s">
        <v>12</v>
      </c>
      <c r="C51" s="9" t="s">
        <v>86</v>
      </c>
      <c r="D51" s="10">
        <v>9781466663763</v>
      </c>
      <c r="E51" s="10">
        <v>9781466663756</v>
      </c>
      <c r="F51" s="11" t="s">
        <v>118</v>
      </c>
      <c r="G51" s="12">
        <v>1</v>
      </c>
      <c r="H51" s="8" t="s">
        <v>15</v>
      </c>
      <c r="I51" s="9" t="s">
        <v>119</v>
      </c>
      <c r="J51" s="9" t="s">
        <v>48</v>
      </c>
      <c r="K51" s="13">
        <v>2015</v>
      </c>
      <c r="L51" s="14" t="str">
        <f>HYPERLINK("http://services.igi-global.com/resolvedoi/resolve.aspx?doi=10.4018/978-1-46666-375-6")</f>
        <v>http://services.igi-global.com/resolvedoi/resolve.aspx?doi=10.4018/978-1-46666-375-6</v>
      </c>
      <c r="M51"/>
    </row>
    <row r="52" spans="1:13" ht="15.75">
      <c r="A52" s="8">
        <v>51</v>
      </c>
      <c r="B52" s="9" t="s">
        <v>12</v>
      </c>
      <c r="C52" s="9" t="s">
        <v>86</v>
      </c>
      <c r="D52" s="10">
        <v>9781466645912</v>
      </c>
      <c r="E52" s="10">
        <v>9781466645905</v>
      </c>
      <c r="F52" s="11" t="s">
        <v>120</v>
      </c>
      <c r="G52" s="12">
        <v>1</v>
      </c>
      <c r="H52" s="8" t="s">
        <v>15</v>
      </c>
      <c r="I52" s="9" t="s">
        <v>121</v>
      </c>
      <c r="J52" s="9" t="s">
        <v>48</v>
      </c>
      <c r="K52" s="13">
        <v>2014</v>
      </c>
      <c r="L52" s="14" t="str">
        <f>HYPERLINK("http://services.igi-global.com/resolvedoi/resolve.aspx?doi=10.4018/978-1-46664-590-5")</f>
        <v>http://services.igi-global.com/resolvedoi/resolve.aspx?doi=10.4018/978-1-46664-590-5</v>
      </c>
      <c r="M52"/>
    </row>
    <row r="53" spans="1:13" ht="15.75">
      <c r="A53" s="8">
        <v>52</v>
      </c>
      <c r="B53" s="9" t="s">
        <v>12</v>
      </c>
      <c r="C53" s="9" t="s">
        <v>122</v>
      </c>
      <c r="D53" s="10">
        <v>9781466661073</v>
      </c>
      <c r="E53" s="10">
        <v>9781466661066</v>
      </c>
      <c r="F53" s="11" t="s">
        <v>123</v>
      </c>
      <c r="G53" s="12">
        <v>1</v>
      </c>
      <c r="H53" s="8" t="s">
        <v>15</v>
      </c>
      <c r="I53" s="9" t="s">
        <v>124</v>
      </c>
      <c r="J53" s="9" t="s">
        <v>48</v>
      </c>
      <c r="K53" s="13">
        <v>2014</v>
      </c>
      <c r="L53" s="14" t="str">
        <f>HYPERLINK("http://services.igi-global.com/resolvedoi/resolve.aspx?doi=10.4018/978-1-46666-106-6")</f>
        <v>http://services.igi-global.com/resolvedoi/resolve.aspx?doi=10.4018/978-1-46666-106-6</v>
      </c>
      <c r="M53"/>
    </row>
    <row r="54" spans="1:13" ht="24">
      <c r="A54" s="8">
        <v>53</v>
      </c>
      <c r="B54" s="9" t="s">
        <v>12</v>
      </c>
      <c r="C54" s="9" t="s">
        <v>122</v>
      </c>
      <c r="D54" s="10">
        <v>9781466619104</v>
      </c>
      <c r="E54" s="10">
        <v>9781466619098</v>
      </c>
      <c r="F54" s="11" t="s">
        <v>125</v>
      </c>
      <c r="G54" s="12">
        <v>1</v>
      </c>
      <c r="H54" s="8" t="s">
        <v>15</v>
      </c>
      <c r="I54" s="9" t="s">
        <v>126</v>
      </c>
      <c r="J54" s="9" t="s">
        <v>48</v>
      </c>
      <c r="K54" s="13">
        <v>2013</v>
      </c>
      <c r="L54" s="14" t="str">
        <f>HYPERLINK("http://services.igi-global.com/resolvedoi/resolve.aspx?doi=10.4018/978-1-46661-909-8")</f>
        <v>http://services.igi-global.com/resolvedoi/resolve.aspx?doi=10.4018/978-1-46661-909-8</v>
      </c>
      <c r="M54"/>
    </row>
    <row r="55" spans="1:13" ht="15.75">
      <c r="A55" s="8">
        <v>54</v>
      </c>
      <c r="B55" s="9" t="s">
        <v>12</v>
      </c>
      <c r="C55" s="9" t="s">
        <v>127</v>
      </c>
      <c r="D55" s="10">
        <v>9781522521204</v>
      </c>
      <c r="E55" s="10">
        <v>9781522521198</v>
      </c>
      <c r="F55" s="11" t="s">
        <v>128</v>
      </c>
      <c r="G55" s="12">
        <v>1</v>
      </c>
      <c r="H55" s="8" t="s">
        <v>15</v>
      </c>
      <c r="I55" s="9" t="s">
        <v>129</v>
      </c>
      <c r="J55" s="9" t="s">
        <v>48</v>
      </c>
      <c r="K55" s="13">
        <v>2018</v>
      </c>
      <c r="L55" s="14" t="str">
        <f>HYPERLINK("http://services.igi-global.com/resolvedoi/resolve.aspx?doi=10.4018/978-1-52252-119-8")</f>
        <v>http://services.igi-global.com/resolvedoi/resolve.aspx?doi=10.4018/978-1-52252-119-8</v>
      </c>
      <c r="M55"/>
    </row>
    <row r="56" spans="1:13" ht="15.75">
      <c r="A56" s="8">
        <v>55</v>
      </c>
      <c r="B56" s="9" t="s">
        <v>12</v>
      </c>
      <c r="C56" s="9" t="s">
        <v>127</v>
      </c>
      <c r="D56" s="10">
        <v>9781522504900</v>
      </c>
      <c r="E56" s="10">
        <v>9781522504894</v>
      </c>
      <c r="F56" s="11" t="s">
        <v>130</v>
      </c>
      <c r="G56" s="12">
        <v>1</v>
      </c>
      <c r="H56" s="8" t="s">
        <v>15</v>
      </c>
      <c r="I56" s="9" t="s">
        <v>131</v>
      </c>
      <c r="J56" s="9" t="s">
        <v>48</v>
      </c>
      <c r="K56" s="13">
        <v>2017</v>
      </c>
      <c r="L56" s="14" t="str">
        <f>HYPERLINK("http://services.igi-global.com/resolvedoi/resolve.aspx?doi=10.4018/978-1-52250-489-4")</f>
        <v>http://services.igi-global.com/resolvedoi/resolve.aspx?doi=10.4018/978-1-52250-489-4</v>
      </c>
      <c r="M56"/>
    </row>
    <row r="57" spans="1:13" ht="15.75">
      <c r="A57" s="8">
        <v>56</v>
      </c>
      <c r="B57" s="9" t="s">
        <v>12</v>
      </c>
      <c r="C57" s="9" t="s">
        <v>132</v>
      </c>
      <c r="D57" s="10">
        <v>9781522520962</v>
      </c>
      <c r="E57" s="10">
        <v>9781522520955</v>
      </c>
      <c r="F57" s="11" t="s">
        <v>133</v>
      </c>
      <c r="G57" s="12">
        <v>1</v>
      </c>
      <c r="H57" s="8" t="s">
        <v>15</v>
      </c>
      <c r="I57" s="9" t="s">
        <v>134</v>
      </c>
      <c r="J57" s="9" t="s">
        <v>48</v>
      </c>
      <c r="K57" s="13">
        <v>2017</v>
      </c>
      <c r="L57" s="14" t="str">
        <f>HYPERLINK("http://services.igi-global.com/resolvedoi/resolve.aspx?doi=10.4018/978-1-52252-095-5")</f>
        <v>http://services.igi-global.com/resolvedoi/resolve.aspx?doi=10.4018/978-1-52252-095-5</v>
      </c>
      <c r="M57"/>
    </row>
    <row r="58" spans="1:13" ht="24">
      <c r="A58" s="8">
        <v>57</v>
      </c>
      <c r="B58" s="9" t="s">
        <v>12</v>
      </c>
      <c r="C58" s="9" t="s">
        <v>132</v>
      </c>
      <c r="D58" s="10">
        <v>9781522521143</v>
      </c>
      <c r="E58" s="10">
        <v>9781522521136</v>
      </c>
      <c r="F58" s="11" t="s">
        <v>135</v>
      </c>
      <c r="G58" s="12">
        <v>1</v>
      </c>
      <c r="H58" s="8" t="s">
        <v>15</v>
      </c>
      <c r="I58" s="9" t="s">
        <v>136</v>
      </c>
      <c r="J58" s="9" t="s">
        <v>48</v>
      </c>
      <c r="K58" s="13">
        <v>2017</v>
      </c>
      <c r="L58" s="14" t="str">
        <f>HYPERLINK("http://services.igi-global.com/resolvedoi/resolve.aspx?doi=10.4018/978-1-52252-113-6")</f>
        <v>http://services.igi-global.com/resolvedoi/resolve.aspx?doi=10.4018/978-1-52252-113-6</v>
      </c>
      <c r="M58"/>
    </row>
    <row r="59" spans="1:13" ht="15.75">
      <c r="A59" s="8">
        <v>58</v>
      </c>
      <c r="B59" s="9" t="s">
        <v>12</v>
      </c>
      <c r="C59" s="9" t="s">
        <v>132</v>
      </c>
      <c r="D59" s="10">
        <v>9781522519645</v>
      </c>
      <c r="E59" s="10">
        <v>9781522519638</v>
      </c>
      <c r="F59" s="11" t="s">
        <v>137</v>
      </c>
      <c r="G59" s="12">
        <v>1</v>
      </c>
      <c r="H59" s="8" t="s">
        <v>15</v>
      </c>
      <c r="I59" s="9" t="s">
        <v>138</v>
      </c>
      <c r="J59" s="9" t="s">
        <v>48</v>
      </c>
      <c r="K59" s="13">
        <v>2017</v>
      </c>
      <c r="L59" s="14" t="str">
        <f>HYPERLINK("http://services.igi-global.com/resolvedoi/resolve.aspx?doi=10.4018/978-1-52251-963-8")</f>
        <v>http://services.igi-global.com/resolvedoi/resolve.aspx?doi=10.4018/978-1-52251-963-8</v>
      </c>
      <c r="M59"/>
    </row>
    <row r="60" spans="1:13" ht="15.75">
      <c r="A60" s="8">
        <v>59</v>
      </c>
      <c r="B60" s="9" t="s">
        <v>12</v>
      </c>
      <c r="C60" s="9" t="s">
        <v>132</v>
      </c>
      <c r="D60" s="10">
        <v>9781522520399</v>
      </c>
      <c r="E60" s="10">
        <v>9781522520191</v>
      </c>
      <c r="F60" s="11" t="s">
        <v>139</v>
      </c>
      <c r="G60" s="12">
        <v>1</v>
      </c>
      <c r="H60" s="8" t="s">
        <v>15</v>
      </c>
      <c r="I60" s="9" t="s">
        <v>140</v>
      </c>
      <c r="J60" s="9" t="s">
        <v>48</v>
      </c>
      <c r="K60" s="13">
        <v>2017</v>
      </c>
      <c r="L60" s="14" t="str">
        <f>HYPERLINK("http://services.igi-global.com/resolvedoi/resolve.aspx?doi=10.4018/978-1-52252-019-1")</f>
        <v>http://services.igi-global.com/resolvedoi/resolve.aspx?doi=10.4018/978-1-52252-019-1</v>
      </c>
      <c r="M60"/>
    </row>
    <row r="61" spans="1:13" ht="24">
      <c r="A61" s="8">
        <v>60</v>
      </c>
      <c r="B61" s="9" t="s">
        <v>12</v>
      </c>
      <c r="C61" s="9" t="s">
        <v>132</v>
      </c>
      <c r="D61" s="10">
        <v>9781522520245</v>
      </c>
      <c r="E61" s="10">
        <v>9781522520238</v>
      </c>
      <c r="F61" s="11" t="s">
        <v>141</v>
      </c>
      <c r="G61" s="12">
        <v>1</v>
      </c>
      <c r="H61" s="8" t="s">
        <v>15</v>
      </c>
      <c r="I61" s="9" t="s">
        <v>142</v>
      </c>
      <c r="J61" s="9" t="s">
        <v>48</v>
      </c>
      <c r="K61" s="13">
        <v>2017</v>
      </c>
      <c r="L61" s="14" t="str">
        <f>HYPERLINK("http://services.igi-global.com/resolvedoi/resolve.aspx?doi=10.4018/978-1-52252-023-8")</f>
        <v>http://services.igi-global.com/resolvedoi/resolve.aspx?doi=10.4018/978-1-52252-023-8</v>
      </c>
      <c r="M61"/>
    </row>
    <row r="62" spans="1:13" ht="15.75">
      <c r="A62" s="8">
        <v>61</v>
      </c>
      <c r="B62" s="9" t="s">
        <v>12</v>
      </c>
      <c r="C62" s="9" t="s">
        <v>132</v>
      </c>
      <c r="D62" s="10">
        <v>9781522520542</v>
      </c>
      <c r="E62" s="10">
        <v>9781522520535</v>
      </c>
      <c r="F62" s="11" t="s">
        <v>143</v>
      </c>
      <c r="G62" s="12">
        <v>1</v>
      </c>
      <c r="H62" s="8" t="s">
        <v>15</v>
      </c>
      <c r="I62" s="9" t="s">
        <v>144</v>
      </c>
      <c r="J62" s="9" t="s">
        <v>48</v>
      </c>
      <c r="K62" s="13">
        <v>2017</v>
      </c>
      <c r="L62" s="14" t="str">
        <f>HYPERLINK("http://services.igi-global.com/resolvedoi/resolve.aspx?doi=10.4018/978-1-52252-053-5")</f>
        <v>http://services.igi-global.com/resolvedoi/resolve.aspx?doi=10.4018/978-1-52252-053-5</v>
      </c>
      <c r="M62"/>
    </row>
    <row r="63" spans="1:13" ht="15.75">
      <c r="A63" s="8">
        <v>62</v>
      </c>
      <c r="B63" s="9" t="s">
        <v>12</v>
      </c>
      <c r="C63" s="9" t="s">
        <v>132</v>
      </c>
      <c r="D63" s="10">
        <v>9781522518334</v>
      </c>
      <c r="E63" s="10">
        <v>9781522518327</v>
      </c>
      <c r="F63" s="11" t="s">
        <v>145</v>
      </c>
      <c r="G63" s="12">
        <v>1</v>
      </c>
      <c r="H63" s="8" t="s">
        <v>15</v>
      </c>
      <c r="I63" s="9" t="s">
        <v>146</v>
      </c>
      <c r="J63" s="9" t="s">
        <v>48</v>
      </c>
      <c r="K63" s="13">
        <v>2017</v>
      </c>
      <c r="L63" s="14" t="str">
        <f>HYPERLINK("http://services.igi-global.com/resolvedoi/resolve.aspx?doi=10.4018/978-1-52251-832-7")</f>
        <v>http://services.igi-global.com/resolvedoi/resolve.aspx?doi=10.4018/978-1-52251-832-7</v>
      </c>
      <c r="M63"/>
    </row>
    <row r="64" spans="1:13" ht="15.75">
      <c r="A64" s="8">
        <v>63</v>
      </c>
      <c r="B64" s="9" t="s">
        <v>12</v>
      </c>
      <c r="C64" s="9" t="s">
        <v>132</v>
      </c>
      <c r="D64" s="10">
        <v>9781522518983</v>
      </c>
      <c r="E64" s="10">
        <v>9781522518976</v>
      </c>
      <c r="F64" s="11" t="s">
        <v>147</v>
      </c>
      <c r="G64" s="12">
        <v>1</v>
      </c>
      <c r="H64" s="8" t="s">
        <v>15</v>
      </c>
      <c r="I64" s="9" t="s">
        <v>148</v>
      </c>
      <c r="J64" s="9" t="s">
        <v>48</v>
      </c>
      <c r="K64" s="13">
        <v>2017</v>
      </c>
      <c r="L64" s="14" t="str">
        <f>HYPERLINK("http://services.igi-global.com/resolvedoi/resolve.aspx?doi=10.4018/978-1-52251-897-6")</f>
        <v>http://services.igi-global.com/resolvedoi/resolve.aspx?doi=10.4018/978-1-52251-897-6</v>
      </c>
      <c r="M64"/>
    </row>
    <row r="65" spans="1:13" ht="24">
      <c r="A65" s="8">
        <v>64</v>
      </c>
      <c r="B65" s="9" t="s">
        <v>12</v>
      </c>
      <c r="C65" s="9" t="s">
        <v>132</v>
      </c>
      <c r="D65" s="10">
        <v>9781522519539</v>
      </c>
      <c r="E65" s="10">
        <v>9781522519522</v>
      </c>
      <c r="F65" s="11" t="s">
        <v>149</v>
      </c>
      <c r="G65" s="12">
        <v>1</v>
      </c>
      <c r="H65" s="8" t="s">
        <v>15</v>
      </c>
      <c r="I65" s="9" t="s">
        <v>150</v>
      </c>
      <c r="J65" s="9" t="s">
        <v>48</v>
      </c>
      <c r="K65" s="13">
        <v>2017</v>
      </c>
      <c r="L65" s="14" t="str">
        <f>HYPERLINK("http://services.igi-global.com/resolvedoi/resolve.aspx?doi=10.4018/978-1-52251-952-2")</f>
        <v>http://services.igi-global.com/resolvedoi/resolve.aspx?doi=10.4018/978-1-52251-952-2</v>
      </c>
      <c r="M65"/>
    </row>
    <row r="66" spans="1:13" ht="24">
      <c r="A66" s="8">
        <v>65</v>
      </c>
      <c r="B66" s="9" t="s">
        <v>12</v>
      </c>
      <c r="C66" s="9" t="s">
        <v>132</v>
      </c>
      <c r="D66" s="10">
        <v>9781522517139</v>
      </c>
      <c r="E66" s="10">
        <v>9781522517122</v>
      </c>
      <c r="F66" s="11" t="s">
        <v>151</v>
      </c>
      <c r="G66" s="12">
        <v>1</v>
      </c>
      <c r="H66" s="8" t="s">
        <v>15</v>
      </c>
      <c r="I66" s="9" t="s">
        <v>152</v>
      </c>
      <c r="J66" s="9" t="s">
        <v>48</v>
      </c>
      <c r="K66" s="13">
        <v>2017</v>
      </c>
      <c r="L66" s="14" t="str">
        <f>HYPERLINK("http://services.igi-global.com/resolvedoi/resolve.aspx?doi=10.4018/978-1-52251-712-2")</f>
        <v>http://services.igi-global.com/resolvedoi/resolve.aspx?doi=10.4018/978-1-52251-712-2</v>
      </c>
      <c r="M66"/>
    </row>
    <row r="67" spans="1:13" ht="15.75">
      <c r="A67" s="8">
        <v>66</v>
      </c>
      <c r="B67" s="9" t="s">
        <v>12</v>
      </c>
      <c r="C67" s="9" t="s">
        <v>132</v>
      </c>
      <c r="D67" s="10">
        <v>9781522517511</v>
      </c>
      <c r="E67" s="10">
        <v>9781522517504</v>
      </c>
      <c r="F67" s="11" t="s">
        <v>153</v>
      </c>
      <c r="G67" s="12">
        <v>1</v>
      </c>
      <c r="H67" s="8" t="s">
        <v>15</v>
      </c>
      <c r="I67" s="9" t="s">
        <v>154</v>
      </c>
      <c r="J67" s="9" t="s">
        <v>48</v>
      </c>
      <c r="K67" s="13">
        <v>2017</v>
      </c>
      <c r="L67" s="14" t="str">
        <f>HYPERLINK("http://services.igi-global.com/resolvedoi/resolve.aspx?doi=10.4018/978-1-52251-750-4")</f>
        <v>http://services.igi-global.com/resolvedoi/resolve.aspx?doi=10.4018/978-1-52251-750-4</v>
      </c>
      <c r="M67"/>
    </row>
    <row r="68" spans="1:13" ht="24">
      <c r="A68" s="8">
        <v>67</v>
      </c>
      <c r="B68" s="9" t="s">
        <v>12</v>
      </c>
      <c r="C68" s="9" t="s">
        <v>132</v>
      </c>
      <c r="D68" s="10">
        <v>9781522518181</v>
      </c>
      <c r="E68" s="10">
        <v>9781522518174</v>
      </c>
      <c r="F68" s="11" t="s">
        <v>155</v>
      </c>
      <c r="G68" s="12">
        <v>1</v>
      </c>
      <c r="H68" s="8" t="s">
        <v>15</v>
      </c>
      <c r="I68" s="9" t="s">
        <v>156</v>
      </c>
      <c r="J68" s="9" t="s">
        <v>48</v>
      </c>
      <c r="K68" s="13">
        <v>2017</v>
      </c>
      <c r="L68" s="14" t="str">
        <f>HYPERLINK("http://services.igi-global.com/resolvedoi/resolve.aspx?doi=10.4018/978-1-52251-817-4")</f>
        <v>http://services.igi-global.com/resolvedoi/resolve.aspx?doi=10.4018/978-1-52251-817-4</v>
      </c>
      <c r="M68"/>
    </row>
    <row r="69" spans="1:13" ht="15.75">
      <c r="A69" s="8">
        <v>68</v>
      </c>
      <c r="B69" s="9" t="s">
        <v>12</v>
      </c>
      <c r="C69" s="9" t="s">
        <v>132</v>
      </c>
      <c r="D69" s="10">
        <v>9781522509462</v>
      </c>
      <c r="E69" s="10">
        <v>9781522509455</v>
      </c>
      <c r="F69" s="11" t="s">
        <v>157</v>
      </c>
      <c r="G69" s="12">
        <v>1</v>
      </c>
      <c r="H69" s="8" t="s">
        <v>15</v>
      </c>
      <c r="I69" s="9" t="s">
        <v>158</v>
      </c>
      <c r="J69" s="9" t="s">
        <v>48</v>
      </c>
      <c r="K69" s="13">
        <v>2017</v>
      </c>
      <c r="L69" s="14" t="str">
        <f>HYPERLINK("http://services.igi-global.com/resolvedoi/resolve.aspx?doi=10.4018/978-1-52250-945-5")</f>
        <v>http://services.igi-global.com/resolvedoi/resolve.aspx?doi=10.4018/978-1-52250-945-5</v>
      </c>
      <c r="M69"/>
    </row>
    <row r="70" spans="1:13" ht="15.75">
      <c r="A70" s="8">
        <v>69</v>
      </c>
      <c r="B70" s="9" t="s">
        <v>12</v>
      </c>
      <c r="C70" s="9" t="s">
        <v>132</v>
      </c>
      <c r="D70" s="10">
        <v>9781522517450</v>
      </c>
      <c r="E70" s="10">
        <v>9781522517443</v>
      </c>
      <c r="F70" s="11" t="s">
        <v>159</v>
      </c>
      <c r="G70" s="12">
        <v>1</v>
      </c>
      <c r="H70" s="8" t="s">
        <v>15</v>
      </c>
      <c r="I70" s="9" t="s">
        <v>160</v>
      </c>
      <c r="J70" s="9" t="s">
        <v>48</v>
      </c>
      <c r="K70" s="13">
        <v>2017</v>
      </c>
      <c r="L70" s="14" t="str">
        <f>HYPERLINK("http://services.igi-global.com/resolvedoi/resolve.aspx?doi=10.4018/978-1-52251-744-3")</f>
        <v>http://services.igi-global.com/resolvedoi/resolve.aspx?doi=10.4018/978-1-52251-744-3</v>
      </c>
      <c r="M70"/>
    </row>
    <row r="71" spans="1:13" ht="15.75">
      <c r="A71" s="8">
        <v>70</v>
      </c>
      <c r="B71" s="9" t="s">
        <v>12</v>
      </c>
      <c r="C71" s="9" t="s">
        <v>132</v>
      </c>
      <c r="D71" s="10">
        <v>9781522506676</v>
      </c>
      <c r="E71" s="10">
        <v>9781522506669</v>
      </c>
      <c r="F71" s="11" t="s">
        <v>161</v>
      </c>
      <c r="G71" s="12">
        <v>1</v>
      </c>
      <c r="H71" s="8" t="s">
        <v>15</v>
      </c>
      <c r="I71" s="9" t="s">
        <v>162</v>
      </c>
      <c r="J71" s="9" t="s">
        <v>48</v>
      </c>
      <c r="K71" s="13">
        <v>2017</v>
      </c>
      <c r="L71" s="14" t="str">
        <f>HYPERLINK("http://services.igi-global.com/resolvedoi/resolve.aspx?doi=10.4018/978-1-52250-666-9")</f>
        <v>http://services.igi-global.com/resolvedoi/resolve.aspx?doi=10.4018/978-1-52250-666-9</v>
      </c>
      <c r="M71"/>
    </row>
    <row r="72" spans="1:13" ht="15.75">
      <c r="A72" s="8">
        <v>71</v>
      </c>
      <c r="B72" s="9" t="s">
        <v>12</v>
      </c>
      <c r="C72" s="9" t="s">
        <v>132</v>
      </c>
      <c r="D72" s="10">
        <v>9781522506492</v>
      </c>
      <c r="E72" s="10">
        <v>9781522506485</v>
      </c>
      <c r="F72" s="11" t="s">
        <v>163</v>
      </c>
      <c r="G72" s="12">
        <v>1</v>
      </c>
      <c r="H72" s="8" t="s">
        <v>15</v>
      </c>
      <c r="I72" s="9" t="s">
        <v>164</v>
      </c>
      <c r="J72" s="9" t="s">
        <v>48</v>
      </c>
      <c r="K72" s="13">
        <v>2017</v>
      </c>
      <c r="L72" s="14" t="str">
        <f>HYPERLINK("http://services.igi-global.com/resolvedoi/resolve.aspx?doi=10.4018/978-1-52250-648-5")</f>
        <v>http://services.igi-global.com/resolvedoi/resolve.aspx?doi=10.4018/978-1-52250-648-5</v>
      </c>
      <c r="M72"/>
    </row>
    <row r="73" spans="1:13" ht="15.75">
      <c r="A73" s="8">
        <v>72</v>
      </c>
      <c r="B73" s="9" t="s">
        <v>12</v>
      </c>
      <c r="C73" s="9" t="s">
        <v>132</v>
      </c>
      <c r="D73" s="10">
        <v>9781522505471</v>
      </c>
      <c r="E73" s="10">
        <v>9781522505464</v>
      </c>
      <c r="F73" s="11" t="s">
        <v>165</v>
      </c>
      <c r="G73" s="12">
        <v>1</v>
      </c>
      <c r="H73" s="8" t="s">
        <v>15</v>
      </c>
      <c r="I73" s="9" t="s">
        <v>166</v>
      </c>
      <c r="J73" s="9" t="s">
        <v>48</v>
      </c>
      <c r="K73" s="13">
        <v>2017</v>
      </c>
      <c r="L73" s="14" t="str">
        <f>HYPERLINK("http://services.igi-global.com/resolvedoi/resolve.aspx?doi=10.4018/978-1-52250-546-4")</f>
        <v>http://services.igi-global.com/resolvedoi/resolve.aspx?doi=10.4018/978-1-52250-546-4</v>
      </c>
      <c r="M73"/>
    </row>
    <row r="74" spans="1:13" ht="15.75">
      <c r="A74" s="8">
        <v>73</v>
      </c>
      <c r="B74" s="9" t="s">
        <v>12</v>
      </c>
      <c r="C74" s="9" t="s">
        <v>132</v>
      </c>
      <c r="D74" s="10">
        <v>9781522503392</v>
      </c>
      <c r="E74" s="10">
        <v>9781522503385</v>
      </c>
      <c r="F74" s="11" t="s">
        <v>167</v>
      </c>
      <c r="G74" s="12">
        <v>1</v>
      </c>
      <c r="H74" s="8" t="s">
        <v>15</v>
      </c>
      <c r="I74" s="9" t="s">
        <v>168</v>
      </c>
      <c r="J74" s="9" t="s">
        <v>48</v>
      </c>
      <c r="K74" s="13">
        <v>2016</v>
      </c>
      <c r="L74" s="14" t="str">
        <f>HYPERLINK("http://services.igi-global.com/resolvedoi/resolve.aspx?doi=10.4018/978-1-52250-338-5")</f>
        <v>http://services.igi-global.com/resolvedoi/resolve.aspx?doi=10.4018/978-1-52250-338-5</v>
      </c>
      <c r="M74"/>
    </row>
    <row r="75" spans="1:13" ht="15.75">
      <c r="A75" s="8">
        <v>74</v>
      </c>
      <c r="B75" s="9" t="s">
        <v>12</v>
      </c>
      <c r="C75" s="9" t="s">
        <v>132</v>
      </c>
      <c r="D75" s="10">
        <v>9781522504788</v>
      </c>
      <c r="E75" s="10">
        <v>9781522504771</v>
      </c>
      <c r="F75" s="11" t="s">
        <v>169</v>
      </c>
      <c r="G75" s="12">
        <v>1</v>
      </c>
      <c r="H75" s="8" t="s">
        <v>15</v>
      </c>
      <c r="I75" s="9" t="s">
        <v>170</v>
      </c>
      <c r="J75" s="9" t="s">
        <v>48</v>
      </c>
      <c r="K75" s="13">
        <v>2016</v>
      </c>
      <c r="L75" s="14" t="str">
        <f>HYPERLINK("http://services.igi-global.com/resolvedoi/resolve.aspx?doi=10.4018/978-1-52250-477-1")</f>
        <v>http://services.igi-global.com/resolvedoi/resolve.aspx?doi=10.4018/978-1-52250-477-1</v>
      </c>
      <c r="M75"/>
    </row>
    <row r="76" spans="1:13" ht="15.75">
      <c r="A76" s="8">
        <v>75</v>
      </c>
      <c r="B76" s="9" t="s">
        <v>12</v>
      </c>
      <c r="C76" s="9" t="s">
        <v>132</v>
      </c>
      <c r="D76" s="10">
        <v>9781522502463</v>
      </c>
      <c r="E76" s="10">
        <v>9781522502456</v>
      </c>
      <c r="F76" s="11" t="s">
        <v>171</v>
      </c>
      <c r="G76" s="12">
        <v>1</v>
      </c>
      <c r="H76" s="8" t="s">
        <v>15</v>
      </c>
      <c r="I76" s="9" t="s">
        <v>172</v>
      </c>
      <c r="J76" s="9" t="s">
        <v>48</v>
      </c>
      <c r="K76" s="13">
        <v>2016</v>
      </c>
      <c r="L76" s="14" t="str">
        <f>HYPERLINK("http://services.igi-global.com/resolvedoi/resolve.aspx?doi=10.4018/978-1-52250-245-6")</f>
        <v>http://services.igi-global.com/resolvedoi/resolve.aspx?doi=10.4018/978-1-52250-245-6</v>
      </c>
      <c r="M76"/>
    </row>
    <row r="77" spans="1:13" ht="15.75">
      <c r="A77" s="8">
        <v>76</v>
      </c>
      <c r="B77" s="9" t="s">
        <v>12</v>
      </c>
      <c r="C77" s="9" t="s">
        <v>132</v>
      </c>
      <c r="D77" s="10">
        <v>9781466699687</v>
      </c>
      <c r="E77" s="10">
        <v>9781466699670</v>
      </c>
      <c r="F77" s="11" t="s">
        <v>173</v>
      </c>
      <c r="G77" s="12">
        <v>1</v>
      </c>
      <c r="H77" s="8" t="s">
        <v>15</v>
      </c>
      <c r="I77" s="9" t="s">
        <v>174</v>
      </c>
      <c r="J77" s="9" t="s">
        <v>48</v>
      </c>
      <c r="K77" s="13">
        <v>2016</v>
      </c>
      <c r="L77" s="14" t="str">
        <f>HYPERLINK("http://services.igi-global.com/resolvedoi/resolve.aspx?doi=10.4018/978-1-46669-967-0")</f>
        <v>http://services.igi-global.com/resolvedoi/resolve.aspx?doi=10.4018/978-1-46669-967-0</v>
      </c>
      <c r="M77"/>
    </row>
    <row r="78" spans="1:13" ht="15.75">
      <c r="A78" s="8">
        <v>77</v>
      </c>
      <c r="B78" s="9" t="s">
        <v>12</v>
      </c>
      <c r="C78" s="9" t="s">
        <v>132</v>
      </c>
      <c r="D78" s="10">
        <v>9781466697294</v>
      </c>
      <c r="E78" s="10">
        <v>9781466697287</v>
      </c>
      <c r="F78" s="11" t="s">
        <v>175</v>
      </c>
      <c r="G78" s="12">
        <v>1</v>
      </c>
      <c r="H78" s="8" t="s">
        <v>15</v>
      </c>
      <c r="I78" s="9" t="s">
        <v>176</v>
      </c>
      <c r="J78" s="9" t="s">
        <v>48</v>
      </c>
      <c r="K78" s="13">
        <v>2016</v>
      </c>
      <c r="L78" s="14" t="str">
        <f>HYPERLINK("http://services.igi-global.com/resolvedoi/resolve.aspx?doi=10.4018/978-1-46669-728-7")</f>
        <v>http://services.igi-global.com/resolvedoi/resolve.aspx?doi=10.4018/978-1-46669-728-7</v>
      </c>
      <c r="M78"/>
    </row>
    <row r="79" spans="1:13" ht="15.75">
      <c r="A79" s="8">
        <v>78</v>
      </c>
      <c r="B79" s="9" t="s">
        <v>12</v>
      </c>
      <c r="C79" s="9" t="s">
        <v>132</v>
      </c>
      <c r="D79" s="10">
        <v>9781466682528</v>
      </c>
      <c r="E79" s="10">
        <v>9781466682511</v>
      </c>
      <c r="F79" s="11" t="s">
        <v>177</v>
      </c>
      <c r="G79" s="12">
        <v>1</v>
      </c>
      <c r="H79" s="8" t="s">
        <v>15</v>
      </c>
      <c r="I79" s="9" t="s">
        <v>178</v>
      </c>
      <c r="J79" s="9" t="s">
        <v>48</v>
      </c>
      <c r="K79" s="13">
        <v>2015</v>
      </c>
      <c r="L79" s="14" t="str">
        <f>HYPERLINK("http://services.igi-global.com/resolvedoi/resolve.aspx?doi=10.4018/978-1-46668-251-1")</f>
        <v>http://services.igi-global.com/resolvedoi/resolve.aspx?doi=10.4018/978-1-46668-251-1</v>
      </c>
      <c r="M79"/>
    </row>
    <row r="80" spans="1:13" ht="15.75">
      <c r="A80" s="8">
        <v>79</v>
      </c>
      <c r="B80" s="9" t="s">
        <v>12</v>
      </c>
      <c r="C80" s="9" t="s">
        <v>132</v>
      </c>
      <c r="D80" s="10">
        <v>9781466640559</v>
      </c>
      <c r="E80" s="10">
        <v>9781466640542</v>
      </c>
      <c r="F80" s="11" t="s">
        <v>179</v>
      </c>
      <c r="G80" s="12">
        <v>1</v>
      </c>
      <c r="H80" s="8" t="s">
        <v>15</v>
      </c>
      <c r="I80" s="9" t="s">
        <v>180</v>
      </c>
      <c r="J80" s="9" t="s">
        <v>48</v>
      </c>
      <c r="K80" s="13">
        <v>2013</v>
      </c>
      <c r="L80" s="14" t="str">
        <f>HYPERLINK("http://services.igi-global.com/resolvedoi/resolve.aspx?doi=10.4018/978-1-46664-054-2")</f>
        <v>http://services.igi-global.com/resolvedoi/resolve.aspx?doi=10.4018/978-1-46664-054-2</v>
      </c>
      <c r="M80"/>
    </row>
    <row r="81" spans="1:13" ht="15.75">
      <c r="A81" s="8">
        <v>80</v>
      </c>
      <c r="B81" s="9" t="s">
        <v>12</v>
      </c>
      <c r="C81" s="9" t="s">
        <v>181</v>
      </c>
      <c r="D81" s="10">
        <v>9781522522256</v>
      </c>
      <c r="E81" s="10">
        <v>9781522522249</v>
      </c>
      <c r="F81" s="11" t="s">
        <v>182</v>
      </c>
      <c r="G81" s="12">
        <v>1</v>
      </c>
      <c r="H81" s="8" t="s">
        <v>15</v>
      </c>
      <c r="I81" s="9" t="s">
        <v>183</v>
      </c>
      <c r="J81" s="9" t="s">
        <v>48</v>
      </c>
      <c r="K81" s="13">
        <v>2017</v>
      </c>
      <c r="L81" s="14" t="str">
        <f>HYPERLINK("http://services.igi-global.com/resolvedoi/resolve.aspx?doi=10.4018/978-1-52252-224-9")</f>
        <v>http://services.igi-global.com/resolvedoi/resolve.aspx?doi=10.4018/978-1-52252-224-9</v>
      </c>
      <c r="M81"/>
    </row>
    <row r="82" spans="1:13" ht="15.75">
      <c r="A82" s="8">
        <v>81</v>
      </c>
      <c r="B82" s="9" t="s">
        <v>12</v>
      </c>
      <c r="C82" s="9" t="s">
        <v>181</v>
      </c>
      <c r="D82" s="10">
        <v>9781522522102</v>
      </c>
      <c r="E82" s="10">
        <v>9781522522096</v>
      </c>
      <c r="F82" s="11" t="s">
        <v>184</v>
      </c>
      <c r="G82" s="12">
        <v>1</v>
      </c>
      <c r="H82" s="8" t="s">
        <v>15</v>
      </c>
      <c r="I82" s="9" t="s">
        <v>185</v>
      </c>
      <c r="J82" s="9" t="s">
        <v>48</v>
      </c>
      <c r="K82" s="13">
        <v>2017</v>
      </c>
      <c r="L82" s="14" t="str">
        <f>HYPERLINK("http://services.igi-global.com/resolvedoi/resolve.aspx?doi=10.4018/978-1-52252-209-6")</f>
        <v>http://services.igi-global.com/resolvedoi/resolve.aspx?doi=10.4018/978-1-52252-209-6</v>
      </c>
      <c r="M82"/>
    </row>
    <row r="83" spans="1:13" ht="24">
      <c r="A83" s="8">
        <v>82</v>
      </c>
      <c r="B83" s="9" t="s">
        <v>12</v>
      </c>
      <c r="C83" s="9" t="s">
        <v>181</v>
      </c>
      <c r="D83" s="10">
        <v>9781522518891</v>
      </c>
      <c r="E83" s="10">
        <v>9781522518884</v>
      </c>
      <c r="F83" s="11" t="s">
        <v>186</v>
      </c>
      <c r="G83" s="12">
        <v>1</v>
      </c>
      <c r="H83" s="8" t="s">
        <v>15</v>
      </c>
      <c r="I83" s="9" t="s">
        <v>187</v>
      </c>
      <c r="J83" s="9" t="s">
        <v>48</v>
      </c>
      <c r="K83" s="13">
        <v>2017</v>
      </c>
      <c r="L83" s="14" t="str">
        <f>HYPERLINK("http://services.igi-global.com/resolvedoi/resolve.aspx?doi=10.4018/978-1-52251-888-4")</f>
        <v>http://services.igi-global.com/resolvedoi/resolve.aspx?doi=10.4018/978-1-52251-888-4</v>
      </c>
      <c r="M83"/>
    </row>
    <row r="84" spans="1:13" ht="24">
      <c r="A84" s="8">
        <v>83</v>
      </c>
      <c r="B84" s="9" t="s">
        <v>12</v>
      </c>
      <c r="C84" s="9" t="s">
        <v>181</v>
      </c>
      <c r="D84" s="10">
        <v>9781522517283</v>
      </c>
      <c r="E84" s="10">
        <v>9781522517276</v>
      </c>
      <c r="F84" s="11" t="s">
        <v>188</v>
      </c>
      <c r="G84" s="12">
        <v>1</v>
      </c>
      <c r="H84" s="8" t="s">
        <v>15</v>
      </c>
      <c r="I84" s="9" t="s">
        <v>189</v>
      </c>
      <c r="J84" s="9" t="s">
        <v>48</v>
      </c>
      <c r="K84" s="13">
        <v>2017</v>
      </c>
      <c r="L84" s="14" t="str">
        <f>HYPERLINK("http://services.igi-global.com/resolvedoi/resolve.aspx?doi=10.4018/978-1-52251-727-6")</f>
        <v>http://services.igi-global.com/resolvedoi/resolve.aspx?doi=10.4018/978-1-52251-727-6</v>
      </c>
      <c r="M84"/>
    </row>
    <row r="85" spans="1:13" ht="15.75">
      <c r="A85" s="8">
        <v>84</v>
      </c>
      <c r="B85" s="9" t="s">
        <v>12</v>
      </c>
      <c r="C85" s="9" t="s">
        <v>181</v>
      </c>
      <c r="D85" s="10">
        <v>9781522507246</v>
      </c>
      <c r="E85" s="10">
        <v>9781522507239</v>
      </c>
      <c r="F85" s="11" t="s">
        <v>190</v>
      </c>
      <c r="G85" s="12">
        <v>1</v>
      </c>
      <c r="H85" s="8" t="s">
        <v>15</v>
      </c>
      <c r="I85" s="9" t="s">
        <v>191</v>
      </c>
      <c r="J85" s="9" t="s">
        <v>48</v>
      </c>
      <c r="K85" s="13">
        <v>2017</v>
      </c>
      <c r="L85" s="14" t="str">
        <f>HYPERLINK("http://services.igi-global.com/resolvedoi/resolve.aspx?doi=10.4018/978-1-52250-723-9")</f>
        <v>http://services.igi-global.com/resolvedoi/resolve.aspx?doi=10.4018/978-1-52250-723-9</v>
      </c>
      <c r="M85"/>
    </row>
    <row r="86" spans="1:13" ht="15.75">
      <c r="A86" s="8">
        <v>85</v>
      </c>
      <c r="B86" s="9" t="s">
        <v>12</v>
      </c>
      <c r="C86" s="9" t="s">
        <v>181</v>
      </c>
      <c r="D86" s="10">
        <v>9781522501886</v>
      </c>
      <c r="E86" s="10">
        <v>9781522501879</v>
      </c>
      <c r="F86" s="11" t="s">
        <v>192</v>
      </c>
      <c r="G86" s="12">
        <v>1</v>
      </c>
      <c r="H86" s="8" t="s">
        <v>15</v>
      </c>
      <c r="I86" s="9" t="s">
        <v>193</v>
      </c>
      <c r="J86" s="9" t="s">
        <v>48</v>
      </c>
      <c r="K86" s="13">
        <v>2016</v>
      </c>
      <c r="L86" s="14" t="str">
        <f>HYPERLINK("http://services.igi-global.com/resolvedoi/resolve.aspx?doi=10.4018/978-1-52250-187-9")</f>
        <v>http://services.igi-global.com/resolvedoi/resolve.aspx?doi=10.4018/978-1-52250-187-9</v>
      </c>
      <c r="M86"/>
    </row>
    <row r="87" spans="1:13" ht="15.75">
      <c r="A87" s="8">
        <v>86</v>
      </c>
      <c r="B87" s="9" t="s">
        <v>12</v>
      </c>
      <c r="C87" s="9" t="s">
        <v>181</v>
      </c>
      <c r="D87" s="10">
        <v>9781522500117</v>
      </c>
      <c r="E87" s="10">
        <v>9781522500100</v>
      </c>
      <c r="F87" s="11" t="s">
        <v>194</v>
      </c>
      <c r="G87" s="12">
        <v>1</v>
      </c>
      <c r="H87" s="8" t="s">
        <v>15</v>
      </c>
      <c r="I87" s="9" t="s">
        <v>195</v>
      </c>
      <c r="J87" s="9" t="s">
        <v>48</v>
      </c>
      <c r="K87" s="13">
        <v>2016</v>
      </c>
      <c r="L87" s="14" t="str">
        <f>HYPERLINK("http://services.igi-global.com/resolvedoi/resolve.aspx?doi=10.4018/978-1-52250-010-0")</f>
        <v>http://services.igi-global.com/resolvedoi/resolve.aspx?doi=10.4018/978-1-52250-010-0</v>
      </c>
      <c r="M87"/>
    </row>
    <row r="88" spans="1:13" ht="24">
      <c r="A88" s="8">
        <v>87</v>
      </c>
      <c r="B88" s="9" t="s">
        <v>12</v>
      </c>
      <c r="C88" s="9" t="s">
        <v>181</v>
      </c>
      <c r="D88" s="10">
        <v>9781466699007</v>
      </c>
      <c r="E88" s="10">
        <v>9781466698994</v>
      </c>
      <c r="F88" s="11" t="s">
        <v>196</v>
      </c>
      <c r="G88" s="12">
        <v>1</v>
      </c>
      <c r="H88" s="8" t="s">
        <v>15</v>
      </c>
      <c r="I88" s="9" t="s">
        <v>197</v>
      </c>
      <c r="J88" s="9" t="s">
        <v>48</v>
      </c>
      <c r="K88" s="13">
        <v>2016</v>
      </c>
      <c r="L88" s="14" t="str">
        <f>HYPERLINK("http://services.igi-global.com/resolvedoi/resolve.aspx?doi=10.4018/978-1-46669-899-4")</f>
        <v>http://services.igi-global.com/resolvedoi/resolve.aspx?doi=10.4018/978-1-46669-899-4</v>
      </c>
      <c r="M88"/>
    </row>
    <row r="89" spans="1:13" ht="15.75">
      <c r="A89" s="8">
        <v>88</v>
      </c>
      <c r="B89" s="9" t="s">
        <v>12</v>
      </c>
      <c r="C89" s="9" t="s">
        <v>181</v>
      </c>
      <c r="D89" s="10">
        <v>9781466699397</v>
      </c>
      <c r="E89" s="10">
        <v>9781466699380</v>
      </c>
      <c r="F89" s="11" t="s">
        <v>198</v>
      </c>
      <c r="G89" s="12">
        <v>1</v>
      </c>
      <c r="H89" s="8" t="s">
        <v>15</v>
      </c>
      <c r="I89" s="9" t="s">
        <v>199</v>
      </c>
      <c r="J89" s="9" t="s">
        <v>48</v>
      </c>
      <c r="K89" s="13">
        <v>2016</v>
      </c>
      <c r="L89" s="14" t="str">
        <f>HYPERLINK("http://services.igi-global.com/resolvedoi/resolve.aspx?doi=10.4018/978-1-46669-938-0")</f>
        <v>http://services.igi-global.com/resolvedoi/resolve.aspx?doi=10.4018/978-1-46669-938-0</v>
      </c>
      <c r="M89"/>
    </row>
    <row r="90" spans="1:13" ht="15.75">
      <c r="A90" s="8">
        <v>89</v>
      </c>
      <c r="B90" s="9" t="s">
        <v>12</v>
      </c>
      <c r="C90" s="9" t="s">
        <v>181</v>
      </c>
      <c r="D90" s="10">
        <v>9781466686120</v>
      </c>
      <c r="E90" s="10">
        <v>9781466686113</v>
      </c>
      <c r="F90" s="11" t="s">
        <v>200</v>
      </c>
      <c r="G90" s="12">
        <v>1</v>
      </c>
      <c r="H90" s="8" t="s">
        <v>15</v>
      </c>
      <c r="I90" s="9" t="s">
        <v>201</v>
      </c>
      <c r="J90" s="9" t="s">
        <v>48</v>
      </c>
      <c r="K90" s="13">
        <v>2015</v>
      </c>
      <c r="L90" s="14" t="str">
        <f>HYPERLINK("http://services.igi-global.com/resolvedoi/resolve.aspx?doi=10.4018/978-1-46668-611-3")</f>
        <v>http://services.igi-global.com/resolvedoi/resolve.aspx?doi=10.4018/978-1-46668-611-3</v>
      </c>
      <c r="M90"/>
    </row>
    <row r="91" spans="1:13" ht="15.75">
      <c r="A91" s="8">
        <v>90</v>
      </c>
      <c r="B91" s="9" t="s">
        <v>12</v>
      </c>
      <c r="C91" s="9" t="s">
        <v>122</v>
      </c>
      <c r="D91" s="10">
        <v>9781466660632</v>
      </c>
      <c r="E91" s="10">
        <v>9781466660625</v>
      </c>
      <c r="F91" s="11" t="s">
        <v>202</v>
      </c>
      <c r="G91" s="12">
        <v>1</v>
      </c>
      <c r="H91" s="8" t="s">
        <v>15</v>
      </c>
      <c r="I91" s="9" t="s">
        <v>203</v>
      </c>
      <c r="J91" s="9" t="s">
        <v>48</v>
      </c>
      <c r="K91" s="13">
        <v>2014</v>
      </c>
      <c r="L91" s="14" t="str">
        <f>HYPERLINK("http://services.igi-global.com/resolvedoi/resolve.aspx?doi=10.4018/978-1-46666-062-5")</f>
        <v>http://services.igi-global.com/resolvedoi/resolve.aspx?doi=10.4018/978-1-46666-062-5</v>
      </c>
      <c r="M91"/>
    </row>
    <row r="92" spans="1:13" ht="24">
      <c r="A92" s="8">
        <v>91</v>
      </c>
      <c r="B92" s="9" t="s">
        <v>12</v>
      </c>
      <c r="C92" s="9" t="s">
        <v>181</v>
      </c>
      <c r="D92" s="10">
        <v>9781466659551</v>
      </c>
      <c r="E92" s="10">
        <v>9781466659544</v>
      </c>
      <c r="F92" s="11" t="s">
        <v>204</v>
      </c>
      <c r="G92" s="12">
        <v>1</v>
      </c>
      <c r="H92" s="8" t="s">
        <v>15</v>
      </c>
      <c r="I92" s="9" t="s">
        <v>205</v>
      </c>
      <c r="J92" s="9" t="s">
        <v>48</v>
      </c>
      <c r="K92" s="13">
        <v>2014</v>
      </c>
      <c r="L92" s="14" t="str">
        <f>HYPERLINK("http://services.igi-global.com/resolvedoi/resolve.aspx?doi=10.4018/978-1-46665-954-4")</f>
        <v>http://services.igi-global.com/resolvedoi/resolve.aspx?doi=10.4018/978-1-46665-954-4</v>
      </c>
      <c r="M92"/>
    </row>
    <row r="93" spans="1:13" ht="24">
      <c r="A93" s="8">
        <v>92</v>
      </c>
      <c r="B93" s="9" t="s">
        <v>12</v>
      </c>
      <c r="C93" s="9" t="s">
        <v>181</v>
      </c>
      <c r="D93" s="10">
        <v>9781466650329</v>
      </c>
      <c r="E93" s="10">
        <v>9781466650312</v>
      </c>
      <c r="F93" s="11" t="s">
        <v>206</v>
      </c>
      <c r="G93" s="12">
        <v>1</v>
      </c>
      <c r="H93" s="8" t="s">
        <v>15</v>
      </c>
      <c r="I93" s="9" t="s">
        <v>207</v>
      </c>
      <c r="J93" s="9" t="s">
        <v>48</v>
      </c>
      <c r="K93" s="13">
        <v>2014</v>
      </c>
      <c r="L93" s="14" t="str">
        <f>HYPERLINK("http://services.igi-global.com/resolvedoi/resolve.aspx?doi=10.4018/978-1-46665-031-2")</f>
        <v>http://services.igi-global.com/resolvedoi/resolve.aspx?doi=10.4018/978-1-46665-031-2</v>
      </c>
      <c r="M93"/>
    </row>
    <row r="94" spans="1:13" ht="24">
      <c r="A94" s="8">
        <v>93</v>
      </c>
      <c r="B94" s="9" t="s">
        <v>208</v>
      </c>
      <c r="C94" s="9" t="s">
        <v>209</v>
      </c>
      <c r="D94" s="10">
        <v>9781522522386</v>
      </c>
      <c r="E94" s="10">
        <v>9781522522379</v>
      </c>
      <c r="F94" s="11" t="s">
        <v>210</v>
      </c>
      <c r="G94" s="12">
        <v>3</v>
      </c>
      <c r="H94" s="8" t="s">
        <v>15</v>
      </c>
      <c r="I94" s="9" t="s">
        <v>146</v>
      </c>
      <c r="J94" s="9" t="s">
        <v>211</v>
      </c>
      <c r="K94" s="13">
        <v>2017</v>
      </c>
      <c r="L94" s="14" t="str">
        <f>HYPERLINK("http://services.igi-global.com/resolvedoi/resolve.aspx?doi=10.4018/978-1-52252-237-9")</f>
        <v>http://services.igi-global.com/resolvedoi/resolve.aspx?doi=10.4018/978-1-52252-237-9</v>
      </c>
      <c r="M94"/>
    </row>
    <row r="95" spans="1:13" ht="15.75">
      <c r="A95" s="8">
        <v>94</v>
      </c>
      <c r="B95" s="9" t="s">
        <v>208</v>
      </c>
      <c r="C95" s="9" t="s">
        <v>212</v>
      </c>
      <c r="D95" s="10">
        <v>9781522520733</v>
      </c>
      <c r="E95" s="10">
        <v>9781522520726</v>
      </c>
      <c r="F95" s="11" t="s">
        <v>213</v>
      </c>
      <c r="G95" s="12">
        <v>1</v>
      </c>
      <c r="H95" s="8" t="s">
        <v>15</v>
      </c>
      <c r="I95" s="9" t="s">
        <v>214</v>
      </c>
      <c r="J95" s="9" t="s">
        <v>211</v>
      </c>
      <c r="K95" s="13">
        <v>2017</v>
      </c>
      <c r="L95" s="14" t="str">
        <f>HYPERLINK("http://services.igi-global.com/resolvedoi/resolve.aspx?doi=10.4018/978-1-52252-072-6")</f>
        <v>http://services.igi-global.com/resolvedoi/resolve.aspx?doi=10.4018/978-1-52252-072-6</v>
      </c>
      <c r="M95"/>
    </row>
    <row r="96" spans="1:13" ht="24">
      <c r="A96" s="8">
        <v>95</v>
      </c>
      <c r="B96" s="9" t="s">
        <v>208</v>
      </c>
      <c r="C96" s="9" t="s">
        <v>209</v>
      </c>
      <c r="D96" s="10">
        <v>9781522519041</v>
      </c>
      <c r="E96" s="10">
        <v>9781522519034</v>
      </c>
      <c r="F96" s="11" t="s">
        <v>215</v>
      </c>
      <c r="G96" s="12">
        <v>1</v>
      </c>
      <c r="H96" s="8" t="s">
        <v>15</v>
      </c>
      <c r="I96" s="9" t="s">
        <v>216</v>
      </c>
      <c r="J96" s="9" t="s">
        <v>211</v>
      </c>
      <c r="K96" s="13">
        <v>2017</v>
      </c>
      <c r="L96" s="14" t="str">
        <f>HYPERLINK("http://services.igi-global.com/resolvedoi/resolve.aspx?doi=10.4018/978-1-52251-903-4")</f>
        <v>http://services.igi-global.com/resolvedoi/resolve.aspx?doi=10.4018/978-1-52251-903-4</v>
      </c>
      <c r="M96"/>
    </row>
    <row r="97" spans="1:13" ht="15.75">
      <c r="A97" s="8">
        <v>96</v>
      </c>
      <c r="B97" s="9" t="s">
        <v>208</v>
      </c>
      <c r="C97" s="9" t="s">
        <v>217</v>
      </c>
      <c r="D97" s="10">
        <v>9781522517634</v>
      </c>
      <c r="E97" s="10">
        <v>9781522517627</v>
      </c>
      <c r="F97" s="11" t="s">
        <v>218</v>
      </c>
      <c r="G97" s="12">
        <v>2</v>
      </c>
      <c r="H97" s="8" t="s">
        <v>15</v>
      </c>
      <c r="I97" s="9" t="s">
        <v>216</v>
      </c>
      <c r="J97" s="9" t="s">
        <v>211</v>
      </c>
      <c r="K97" s="13">
        <v>2017</v>
      </c>
      <c r="L97" s="14" t="str">
        <f>HYPERLINK("http://services.igi-global.com/resolvedoi/resolve.aspx?doi=10.4018/978-1-52251-762-7")</f>
        <v>http://services.igi-global.com/resolvedoi/resolve.aspx?doi=10.4018/978-1-52251-762-7</v>
      </c>
      <c r="M97"/>
    </row>
    <row r="98" spans="1:13" ht="15.75">
      <c r="A98" s="8">
        <v>97</v>
      </c>
      <c r="B98" s="9" t="s">
        <v>208</v>
      </c>
      <c r="C98" s="9" t="s">
        <v>219</v>
      </c>
      <c r="D98" s="10">
        <v>9781522518754</v>
      </c>
      <c r="E98" s="10">
        <v>9781522518747</v>
      </c>
      <c r="F98" s="11" t="s">
        <v>220</v>
      </c>
      <c r="G98" s="12">
        <v>1</v>
      </c>
      <c r="H98" s="8" t="s">
        <v>15</v>
      </c>
      <c r="I98" s="9" t="s">
        <v>221</v>
      </c>
      <c r="J98" s="9" t="s">
        <v>48</v>
      </c>
      <c r="K98" s="13">
        <v>2017</v>
      </c>
      <c r="L98" s="14" t="str">
        <f>HYPERLINK("http://services.igi-global.com/resolvedoi/resolve.aspx?doi=10.4018/978-1-52251-874-7")</f>
        <v>http://services.igi-global.com/resolvedoi/resolve.aspx?doi=10.4018/978-1-52251-874-7</v>
      </c>
      <c r="M98"/>
    </row>
    <row r="99" spans="1:13" ht="24">
      <c r="A99" s="8">
        <v>98</v>
      </c>
      <c r="B99" s="9" t="s">
        <v>208</v>
      </c>
      <c r="C99" s="9" t="s">
        <v>222</v>
      </c>
      <c r="D99" s="10">
        <v>9781522510413</v>
      </c>
      <c r="E99" s="10">
        <v>9781522510406</v>
      </c>
      <c r="F99" s="11" t="s">
        <v>223</v>
      </c>
      <c r="G99" s="12">
        <v>1</v>
      </c>
      <c r="H99" s="8" t="s">
        <v>15</v>
      </c>
      <c r="I99" s="9" t="s">
        <v>224</v>
      </c>
      <c r="J99" s="9" t="s">
        <v>211</v>
      </c>
      <c r="K99" s="13">
        <v>2017</v>
      </c>
      <c r="L99" s="14" t="str">
        <f>HYPERLINK("http://services.igi-global.com/resolvedoi/resolve.aspx?doi=10.4018/978-1-52251-040-6")</f>
        <v>http://services.igi-global.com/resolvedoi/resolve.aspx?doi=10.4018/978-1-52251-040-6</v>
      </c>
      <c r="M99"/>
    </row>
    <row r="100" spans="1:13" ht="24">
      <c r="A100" s="8">
        <v>99</v>
      </c>
      <c r="B100" s="9" t="s">
        <v>208</v>
      </c>
      <c r="C100" s="9" t="s">
        <v>225</v>
      </c>
      <c r="D100" s="10">
        <v>9781522509264</v>
      </c>
      <c r="E100" s="10">
        <v>9781522509257</v>
      </c>
      <c r="F100" s="11" t="s">
        <v>226</v>
      </c>
      <c r="G100" s="12">
        <v>1</v>
      </c>
      <c r="H100" s="8" t="s">
        <v>15</v>
      </c>
      <c r="I100" s="9" t="s">
        <v>227</v>
      </c>
      <c r="J100" s="9" t="s">
        <v>211</v>
      </c>
      <c r="K100" s="13">
        <v>2017</v>
      </c>
      <c r="L100" s="14" t="str">
        <f>HYPERLINK("http://services.igi-global.com/resolvedoi/resolve.aspx?doi=10.4018/978-1-52250-925-7")</f>
        <v>http://services.igi-global.com/resolvedoi/resolve.aspx?doi=10.4018/978-1-52250-925-7</v>
      </c>
      <c r="M100"/>
    </row>
    <row r="101" spans="1:13" ht="24">
      <c r="A101" s="8">
        <v>100</v>
      </c>
      <c r="B101" s="9" t="s">
        <v>208</v>
      </c>
      <c r="C101" s="9" t="s">
        <v>209</v>
      </c>
      <c r="D101" s="10">
        <v>9781522506089</v>
      </c>
      <c r="E101" s="10">
        <v>9781522506072</v>
      </c>
      <c r="F101" s="11" t="s">
        <v>228</v>
      </c>
      <c r="G101" s="12">
        <v>1</v>
      </c>
      <c r="H101" s="8" t="s">
        <v>15</v>
      </c>
      <c r="I101" s="9" t="s">
        <v>229</v>
      </c>
      <c r="J101" s="9" t="s">
        <v>211</v>
      </c>
      <c r="K101" s="13">
        <v>2017</v>
      </c>
      <c r="L101" s="14" t="str">
        <f>HYPERLINK("http://services.igi-global.com/resolvedoi/resolve.aspx?doi=10.4018/978-1-52250-607-2")</f>
        <v>http://services.igi-global.com/resolvedoi/resolve.aspx?doi=10.4018/978-1-52250-607-2</v>
      </c>
      <c r="M101"/>
    </row>
    <row r="102" spans="1:13" ht="15.75">
      <c r="A102" s="8">
        <v>101</v>
      </c>
      <c r="B102" s="9" t="s">
        <v>208</v>
      </c>
      <c r="C102" s="9" t="s">
        <v>230</v>
      </c>
      <c r="D102" s="10">
        <v>9781522506119</v>
      </c>
      <c r="E102" s="10">
        <v>9781522506102</v>
      </c>
      <c r="F102" s="11" t="s">
        <v>231</v>
      </c>
      <c r="G102" s="12">
        <v>1</v>
      </c>
      <c r="H102" s="8" t="s">
        <v>15</v>
      </c>
      <c r="I102" s="9" t="s">
        <v>232</v>
      </c>
      <c r="J102" s="9" t="s">
        <v>211</v>
      </c>
      <c r="K102" s="13">
        <v>2017</v>
      </c>
      <c r="L102" s="14" t="str">
        <f>HYPERLINK("http://services.igi-global.com/resolvedoi/resolve.aspx?doi=10.4018/978-1-52250-610-2")</f>
        <v>http://services.igi-global.com/resolvedoi/resolve.aspx?doi=10.4018/978-1-52250-610-2</v>
      </c>
      <c r="M102"/>
    </row>
    <row r="103" spans="1:13" ht="15.75">
      <c r="A103" s="8">
        <v>102</v>
      </c>
      <c r="B103" s="9" t="s">
        <v>208</v>
      </c>
      <c r="C103" s="9" t="s">
        <v>209</v>
      </c>
      <c r="D103" s="10">
        <v>9781522510031</v>
      </c>
      <c r="E103" s="10">
        <v>9781522510024</v>
      </c>
      <c r="F103" s="11" t="s">
        <v>233</v>
      </c>
      <c r="G103" s="12">
        <v>1</v>
      </c>
      <c r="H103" s="8" t="s">
        <v>15</v>
      </c>
      <c r="I103" s="9" t="s">
        <v>234</v>
      </c>
      <c r="J103" s="9" t="s">
        <v>211</v>
      </c>
      <c r="K103" s="13">
        <v>2017</v>
      </c>
      <c r="L103" s="14" t="str">
        <f>HYPERLINK("http://services.igi-global.com/resolvedoi/resolve.aspx?doi=10.4018/978-1-52251-002-4")</f>
        <v>http://services.igi-global.com/resolvedoi/resolve.aspx?doi=10.4018/978-1-52251-002-4</v>
      </c>
      <c r="M103"/>
    </row>
    <row r="104" spans="1:13" ht="15.75">
      <c r="A104" s="8">
        <v>103</v>
      </c>
      <c r="B104" s="9" t="s">
        <v>208</v>
      </c>
      <c r="C104" s="9" t="s">
        <v>217</v>
      </c>
      <c r="D104" s="10">
        <v>9781522507550</v>
      </c>
      <c r="E104" s="10">
        <v>9781522507543</v>
      </c>
      <c r="F104" s="11" t="s">
        <v>235</v>
      </c>
      <c r="G104" s="12">
        <v>1</v>
      </c>
      <c r="H104" s="8" t="s">
        <v>15</v>
      </c>
      <c r="I104" s="9" t="s">
        <v>236</v>
      </c>
      <c r="J104" s="9" t="s">
        <v>211</v>
      </c>
      <c r="K104" s="13">
        <v>2017</v>
      </c>
      <c r="L104" s="14" t="str">
        <f>HYPERLINK("http://services.igi-global.com/resolvedoi/resolve.aspx?doi=10.4018/978-1-52250-754-3")</f>
        <v>http://services.igi-global.com/resolvedoi/resolve.aspx?doi=10.4018/978-1-52250-754-3</v>
      </c>
      <c r="M104"/>
    </row>
    <row r="105" spans="1:13" ht="15.75">
      <c r="A105" s="8">
        <v>104</v>
      </c>
      <c r="B105" s="9" t="s">
        <v>208</v>
      </c>
      <c r="C105" s="9" t="s">
        <v>209</v>
      </c>
      <c r="D105" s="10">
        <v>9781522509219</v>
      </c>
      <c r="E105" s="10">
        <v>9781522509202</v>
      </c>
      <c r="F105" s="11" t="s">
        <v>237</v>
      </c>
      <c r="G105" s="12">
        <v>1</v>
      </c>
      <c r="H105" s="8" t="s">
        <v>15</v>
      </c>
      <c r="I105" s="9" t="s">
        <v>238</v>
      </c>
      <c r="J105" s="9" t="s">
        <v>211</v>
      </c>
      <c r="K105" s="13">
        <v>2017</v>
      </c>
      <c r="L105" s="14" t="str">
        <f>HYPERLINK("http://services.igi-global.com/resolvedoi/resolve.aspx?doi=10.4018/978-1-52250-920-2")</f>
        <v>http://services.igi-global.com/resolvedoi/resolve.aspx?doi=10.4018/978-1-52250-920-2</v>
      </c>
      <c r="M105"/>
    </row>
    <row r="106" spans="1:13" ht="24">
      <c r="A106" s="8">
        <v>105</v>
      </c>
      <c r="B106" s="9" t="s">
        <v>208</v>
      </c>
      <c r="C106" s="9" t="s">
        <v>230</v>
      </c>
      <c r="D106" s="10">
        <v>9781522510444</v>
      </c>
      <c r="E106" s="10">
        <v>9781522510437</v>
      </c>
      <c r="F106" s="11" t="s">
        <v>239</v>
      </c>
      <c r="G106" s="12">
        <v>1</v>
      </c>
      <c r="H106" s="8" t="s">
        <v>15</v>
      </c>
      <c r="I106" s="9" t="s">
        <v>240</v>
      </c>
      <c r="J106" s="9" t="s">
        <v>211</v>
      </c>
      <c r="K106" s="13">
        <v>2017</v>
      </c>
      <c r="L106" s="14" t="str">
        <f>HYPERLINK("http://services.igi-global.com/resolvedoi/resolve.aspx?doi=10.4018/978-1-52251-043-7")</f>
        <v>http://services.igi-global.com/resolvedoi/resolve.aspx?doi=10.4018/978-1-52251-043-7</v>
      </c>
      <c r="M106"/>
    </row>
    <row r="107" spans="1:13" ht="15.75">
      <c r="A107" s="8">
        <v>106</v>
      </c>
      <c r="B107" s="9" t="s">
        <v>208</v>
      </c>
      <c r="C107" s="9" t="s">
        <v>212</v>
      </c>
      <c r="D107" s="10">
        <v>9781522506614</v>
      </c>
      <c r="E107" s="10">
        <v>9781522506607</v>
      </c>
      <c r="F107" s="11" t="s">
        <v>241</v>
      </c>
      <c r="G107" s="12">
        <v>1</v>
      </c>
      <c r="H107" s="8" t="s">
        <v>15</v>
      </c>
      <c r="I107" s="9" t="s">
        <v>242</v>
      </c>
      <c r="J107" s="9" t="s">
        <v>211</v>
      </c>
      <c r="K107" s="13">
        <v>2017</v>
      </c>
      <c r="L107" s="14" t="str">
        <f>HYPERLINK("http://services.igi-global.com/resolvedoi/resolve.aspx?doi=10.4018/978-1-52250-660-7")</f>
        <v>http://services.igi-global.com/resolvedoi/resolve.aspx?doi=10.4018/978-1-52250-660-7</v>
      </c>
      <c r="M107"/>
    </row>
    <row r="108" spans="1:13" ht="15.75">
      <c r="A108" s="8">
        <v>107</v>
      </c>
      <c r="B108" s="9" t="s">
        <v>208</v>
      </c>
      <c r="C108" s="9" t="s">
        <v>209</v>
      </c>
      <c r="D108" s="10">
        <v>9781522505921</v>
      </c>
      <c r="E108" s="10">
        <v>9781522505914</v>
      </c>
      <c r="F108" s="11" t="s">
        <v>243</v>
      </c>
      <c r="G108" s="12">
        <v>1</v>
      </c>
      <c r="H108" s="8" t="s">
        <v>15</v>
      </c>
      <c r="I108" s="9" t="s">
        <v>244</v>
      </c>
      <c r="J108" s="9" t="s">
        <v>211</v>
      </c>
      <c r="K108" s="13">
        <v>2017</v>
      </c>
      <c r="L108" s="14" t="str">
        <f>HYPERLINK("http://services.igi-global.com/resolvedoi/resolve.aspx?doi=10.4018/978-1-52250-591-4")</f>
        <v>http://services.igi-global.com/resolvedoi/resolve.aspx?doi=10.4018/978-1-52250-591-4</v>
      </c>
      <c r="M108"/>
    </row>
    <row r="109" spans="1:13" ht="15.75">
      <c r="A109" s="8">
        <v>108</v>
      </c>
      <c r="B109" s="9" t="s">
        <v>208</v>
      </c>
      <c r="C109" s="9" t="s">
        <v>217</v>
      </c>
      <c r="D109" s="10">
        <v>9781522507529</v>
      </c>
      <c r="E109" s="10">
        <v>9781522507512</v>
      </c>
      <c r="F109" s="11" t="s">
        <v>245</v>
      </c>
      <c r="G109" s="12">
        <v>1</v>
      </c>
      <c r="H109" s="8" t="s">
        <v>15</v>
      </c>
      <c r="I109" s="9" t="s">
        <v>236</v>
      </c>
      <c r="J109" s="9" t="s">
        <v>211</v>
      </c>
      <c r="K109" s="13">
        <v>2017</v>
      </c>
      <c r="L109" s="14" t="str">
        <f>HYPERLINK("http://services.igi-global.com/resolvedoi/resolve.aspx?doi=10.4018/978-1-52250-751-2")</f>
        <v>http://services.igi-global.com/resolvedoi/resolve.aspx?doi=10.4018/978-1-52250-751-2</v>
      </c>
      <c r="M109"/>
    </row>
    <row r="110" spans="1:13" ht="24">
      <c r="A110" s="8">
        <v>109</v>
      </c>
      <c r="B110" s="9" t="s">
        <v>208</v>
      </c>
      <c r="C110" s="9" t="s">
        <v>209</v>
      </c>
      <c r="D110" s="10">
        <v>9781522506416</v>
      </c>
      <c r="E110" s="10">
        <v>9781522506409</v>
      </c>
      <c r="F110" s="11" t="s">
        <v>246</v>
      </c>
      <c r="G110" s="12">
        <v>1</v>
      </c>
      <c r="H110" s="8" t="s">
        <v>15</v>
      </c>
      <c r="I110" s="9" t="s">
        <v>247</v>
      </c>
      <c r="J110" s="9" t="s">
        <v>211</v>
      </c>
      <c r="K110" s="13">
        <v>2017</v>
      </c>
      <c r="L110" s="14" t="str">
        <f>HYPERLINK("http://services.igi-global.com/resolvedoi/resolve.aspx?doi=10.4018/978-1-52250-640-9")</f>
        <v>http://services.igi-global.com/resolvedoi/resolve.aspx?doi=10.4018/978-1-52250-640-9</v>
      </c>
      <c r="M110"/>
    </row>
    <row r="111" spans="1:13" ht="15.75">
      <c r="A111" s="8">
        <v>110</v>
      </c>
      <c r="B111" s="9" t="s">
        <v>208</v>
      </c>
      <c r="C111" s="9" t="s">
        <v>209</v>
      </c>
      <c r="D111" s="10">
        <v>9781522506645</v>
      </c>
      <c r="E111" s="10">
        <v>9781522506638</v>
      </c>
      <c r="F111" s="11" t="s">
        <v>248</v>
      </c>
      <c r="G111" s="12">
        <v>1</v>
      </c>
      <c r="H111" s="8" t="s">
        <v>15</v>
      </c>
      <c r="I111" s="9" t="s">
        <v>249</v>
      </c>
      <c r="J111" s="9" t="s">
        <v>211</v>
      </c>
      <c r="K111" s="13">
        <v>2017</v>
      </c>
      <c r="L111" s="14" t="str">
        <f>HYPERLINK("http://services.igi-global.com/resolvedoi/resolve.aspx?doi=10.4018/978-1-52250-663-8")</f>
        <v>http://services.igi-global.com/resolvedoi/resolve.aspx?doi=10.4018/978-1-52250-663-8</v>
      </c>
      <c r="M111"/>
    </row>
    <row r="112" spans="1:13" ht="15.75">
      <c r="A112" s="8">
        <v>111</v>
      </c>
      <c r="B112" s="9" t="s">
        <v>208</v>
      </c>
      <c r="C112" s="9" t="s">
        <v>250</v>
      </c>
      <c r="D112" s="10">
        <v>9781522506386</v>
      </c>
      <c r="E112" s="10">
        <v>9781522505495</v>
      </c>
      <c r="F112" s="11" t="s">
        <v>251</v>
      </c>
      <c r="G112" s="12">
        <v>2</v>
      </c>
      <c r="H112" s="8" t="s">
        <v>15</v>
      </c>
      <c r="I112" s="9" t="s">
        <v>216</v>
      </c>
      <c r="J112" s="9" t="s">
        <v>211</v>
      </c>
      <c r="K112" s="13">
        <v>2017</v>
      </c>
      <c r="L112" s="14" t="str">
        <f>HYPERLINK("http://services.igi-global.com/resolvedoi/resolve.aspx?doi=10.4018/978-1-52250-549-5")</f>
        <v>http://services.igi-global.com/resolvedoi/resolve.aspx?doi=10.4018/978-1-52250-549-5</v>
      </c>
      <c r="M112"/>
    </row>
    <row r="113" spans="1:13" ht="15.75">
      <c r="A113" s="8">
        <v>112</v>
      </c>
      <c r="B113" s="9" t="s">
        <v>208</v>
      </c>
      <c r="C113" s="9" t="s">
        <v>212</v>
      </c>
      <c r="D113" s="10">
        <v>9781466699793</v>
      </c>
      <c r="E113" s="10">
        <v>9781466699786</v>
      </c>
      <c r="F113" s="11" t="s">
        <v>252</v>
      </c>
      <c r="G113" s="12">
        <v>2</v>
      </c>
      <c r="H113" s="8" t="s">
        <v>15</v>
      </c>
      <c r="I113" s="9" t="s">
        <v>253</v>
      </c>
      <c r="J113" s="9" t="s">
        <v>211</v>
      </c>
      <c r="K113" s="13">
        <v>2016</v>
      </c>
      <c r="L113" s="14" t="str">
        <f>HYPERLINK("http://services.igi-global.com/resolvedoi/resolve.aspx?doi=10.4018/978-1-46669-978-6")</f>
        <v>http://services.igi-global.com/resolvedoi/resolve.aspx?doi=10.4018/978-1-46669-978-6</v>
      </c>
      <c r="M113"/>
    </row>
    <row r="114" spans="1:13" ht="15.75">
      <c r="A114" s="8">
        <v>113</v>
      </c>
      <c r="B114" s="9" t="s">
        <v>208</v>
      </c>
      <c r="C114" s="9" t="s">
        <v>209</v>
      </c>
      <c r="D114" s="10">
        <v>9781466698833</v>
      </c>
      <c r="E114" s="10">
        <v>9781466698826</v>
      </c>
      <c r="F114" s="11" t="s">
        <v>254</v>
      </c>
      <c r="G114" s="12">
        <v>1</v>
      </c>
      <c r="H114" s="8" t="s">
        <v>15</v>
      </c>
      <c r="I114" s="9" t="s">
        <v>255</v>
      </c>
      <c r="J114" s="9" t="s">
        <v>211</v>
      </c>
      <c r="K114" s="13">
        <v>2016</v>
      </c>
      <c r="L114" s="14" t="str">
        <f>HYPERLINK("http://services.igi-global.com/resolvedoi/resolve.aspx?doi=10.4018/978-1-46669-882-6")</f>
        <v>http://services.igi-global.com/resolvedoi/resolve.aspx?doi=10.4018/978-1-46669-882-6</v>
      </c>
      <c r="M114"/>
    </row>
    <row r="115" spans="1:13" ht="15.75">
      <c r="A115" s="8">
        <v>114</v>
      </c>
      <c r="B115" s="9" t="s">
        <v>208</v>
      </c>
      <c r="C115" s="9" t="s">
        <v>212</v>
      </c>
      <c r="D115" s="10">
        <v>9781466698710</v>
      </c>
      <c r="E115" s="10">
        <v>9781466698703</v>
      </c>
      <c r="F115" s="11" t="s">
        <v>256</v>
      </c>
      <c r="G115" s="12">
        <v>1</v>
      </c>
      <c r="H115" s="8" t="s">
        <v>15</v>
      </c>
      <c r="I115" s="9" t="s">
        <v>257</v>
      </c>
      <c r="J115" s="9" t="s">
        <v>211</v>
      </c>
      <c r="K115" s="13">
        <v>2016</v>
      </c>
      <c r="L115" s="14" t="str">
        <f>HYPERLINK("http://services.igi-global.com/resolvedoi/resolve.aspx?doi=10.4018/978-1-46669-870-3")</f>
        <v>http://services.igi-global.com/resolvedoi/resolve.aspx?doi=10.4018/978-1-46669-870-3</v>
      </c>
      <c r="M115"/>
    </row>
    <row r="116" spans="1:13" ht="24">
      <c r="A116" s="8">
        <v>115</v>
      </c>
      <c r="B116" s="9" t="s">
        <v>208</v>
      </c>
      <c r="C116" s="9" t="s">
        <v>258</v>
      </c>
      <c r="D116" s="10">
        <v>9781466699458</v>
      </c>
      <c r="E116" s="10">
        <v>9781466699441</v>
      </c>
      <c r="F116" s="11" t="s">
        <v>259</v>
      </c>
      <c r="G116" s="12">
        <v>1</v>
      </c>
      <c r="H116" s="8" t="s">
        <v>15</v>
      </c>
      <c r="I116" s="9" t="s">
        <v>260</v>
      </c>
      <c r="J116" s="9" t="s">
        <v>211</v>
      </c>
      <c r="K116" s="13">
        <v>2016</v>
      </c>
      <c r="L116" s="14" t="str">
        <f>HYPERLINK("http://services.igi-global.com/resolvedoi/resolve.aspx?doi=10.4018/978-1-46669-944-1")</f>
        <v>http://services.igi-global.com/resolvedoi/resolve.aspx?doi=10.4018/978-1-46669-944-1</v>
      </c>
      <c r="M116"/>
    </row>
    <row r="117" spans="1:13" ht="24">
      <c r="A117" s="8">
        <v>116</v>
      </c>
      <c r="B117" s="9" t="s">
        <v>208</v>
      </c>
      <c r="C117" s="9" t="s">
        <v>261</v>
      </c>
      <c r="D117" s="10">
        <v>9781466625075</v>
      </c>
      <c r="E117" s="10">
        <v>9781466625068</v>
      </c>
      <c r="F117" s="11" t="s">
        <v>262</v>
      </c>
      <c r="G117" s="12">
        <v>1</v>
      </c>
      <c r="H117" s="8" t="s">
        <v>15</v>
      </c>
      <c r="I117" s="9" t="s">
        <v>263</v>
      </c>
      <c r="J117" s="9" t="s">
        <v>211</v>
      </c>
      <c r="K117" s="13">
        <v>2013</v>
      </c>
      <c r="L117" s="14" t="str">
        <f>HYPERLINK("http://services.igi-global.com/resolvedoi/resolve.aspx?doi=10.4018/978-1-46662-506-8")</f>
        <v>http://services.igi-global.com/resolvedoi/resolve.aspx?doi=10.4018/978-1-46662-506-8</v>
      </c>
      <c r="M117"/>
    </row>
    <row r="118" spans="1:13" ht="15.75">
      <c r="A118" s="8">
        <v>117</v>
      </c>
      <c r="B118" s="9" t="s">
        <v>208</v>
      </c>
      <c r="C118" s="9" t="s">
        <v>209</v>
      </c>
      <c r="D118" s="10">
        <v>9781466621978</v>
      </c>
      <c r="E118" s="10">
        <v>9781466621961</v>
      </c>
      <c r="F118" s="11" t="s">
        <v>264</v>
      </c>
      <c r="G118" s="12">
        <v>1</v>
      </c>
      <c r="H118" s="8" t="s">
        <v>15</v>
      </c>
      <c r="I118" s="9" t="s">
        <v>227</v>
      </c>
      <c r="J118" s="9" t="s">
        <v>211</v>
      </c>
      <c r="K118" s="13">
        <v>2013</v>
      </c>
      <c r="L118" s="14" t="str">
        <f>HYPERLINK("http://services.igi-global.com/resolvedoi/resolve.aspx?doi=10.4018/978-1-46662-196-1")</f>
        <v>http://services.igi-global.com/resolvedoi/resolve.aspx?doi=10.4018/978-1-46662-196-1</v>
      </c>
      <c r="M118"/>
    </row>
    <row r="119" spans="1:13" ht="24">
      <c r="A119" s="8">
        <v>118</v>
      </c>
      <c r="B119" s="9" t="s">
        <v>208</v>
      </c>
      <c r="C119" s="9" t="s">
        <v>212</v>
      </c>
      <c r="D119" s="10">
        <v>9781609608675</v>
      </c>
      <c r="E119" s="10">
        <v>9781609608668</v>
      </c>
      <c r="F119" s="11" t="s">
        <v>265</v>
      </c>
      <c r="G119" s="12">
        <v>1</v>
      </c>
      <c r="H119" s="8" t="s">
        <v>15</v>
      </c>
      <c r="I119" s="9" t="s">
        <v>266</v>
      </c>
      <c r="J119" s="9" t="s">
        <v>211</v>
      </c>
      <c r="K119" s="13">
        <v>2012</v>
      </c>
      <c r="L119" s="14" t="str">
        <f>HYPERLINK("http://services.igi-global.com/resolvedoi/resolve.aspx?doi=10.4018/978-1-60960-866-8")</f>
        <v>http://services.igi-global.com/resolvedoi/resolve.aspx?doi=10.4018/978-1-60960-866-8</v>
      </c>
      <c r="M119"/>
    </row>
    <row r="120" spans="1:13" ht="15.75">
      <c r="A120" s="8">
        <v>119</v>
      </c>
      <c r="B120" s="9" t="s">
        <v>267</v>
      </c>
      <c r="C120" s="9" t="s">
        <v>268</v>
      </c>
      <c r="D120" s="10">
        <v>9781522522300</v>
      </c>
      <c r="E120" s="10">
        <v>9781522522294</v>
      </c>
      <c r="F120" s="11" t="s">
        <v>269</v>
      </c>
      <c r="G120" s="12">
        <v>2</v>
      </c>
      <c r="H120" s="8" t="s">
        <v>15</v>
      </c>
      <c r="I120" s="9" t="s">
        <v>270</v>
      </c>
      <c r="J120" s="9" t="s">
        <v>48</v>
      </c>
      <c r="K120" s="13">
        <v>2017</v>
      </c>
      <c r="L120" s="14" t="str">
        <f>HYPERLINK("http://services.igi-global.com/resolvedoi/resolve.aspx?doi=10.4018/978-1-52252-229-4")</f>
        <v>http://services.igi-global.com/resolvedoi/resolve.aspx?doi=10.4018/978-1-52252-229-4</v>
      </c>
      <c r="M120"/>
    </row>
    <row r="121" spans="1:13" ht="15.75">
      <c r="A121" s="8">
        <v>120</v>
      </c>
      <c r="B121" s="9" t="s">
        <v>267</v>
      </c>
      <c r="C121" s="9" t="s">
        <v>268</v>
      </c>
      <c r="D121" s="10">
        <v>9781522521297</v>
      </c>
      <c r="E121" s="10">
        <v>9781522521280</v>
      </c>
      <c r="F121" s="11" t="s">
        <v>271</v>
      </c>
      <c r="G121" s="12">
        <v>1</v>
      </c>
      <c r="H121" s="8" t="s">
        <v>15</v>
      </c>
      <c r="I121" s="9" t="s">
        <v>272</v>
      </c>
      <c r="J121" s="9" t="s">
        <v>48</v>
      </c>
      <c r="K121" s="13">
        <v>2017</v>
      </c>
      <c r="L121" s="14" t="str">
        <f>HYPERLINK("http://services.igi-global.com/resolvedoi/resolve.aspx?doi=10.4018/978-1-52252-128-0")</f>
        <v>http://services.igi-global.com/resolvedoi/resolve.aspx?doi=10.4018/978-1-52252-128-0</v>
      </c>
      <c r="M121"/>
    </row>
    <row r="122" spans="1:13" ht="24">
      <c r="A122" s="8">
        <v>121</v>
      </c>
      <c r="B122" s="9" t="s">
        <v>267</v>
      </c>
      <c r="C122" s="9" t="s">
        <v>268</v>
      </c>
      <c r="D122" s="10">
        <v>9781522521778</v>
      </c>
      <c r="E122" s="10">
        <v>9781522521761</v>
      </c>
      <c r="F122" s="11" t="s">
        <v>273</v>
      </c>
      <c r="G122" s="12">
        <v>1</v>
      </c>
      <c r="H122" s="8" t="s">
        <v>15</v>
      </c>
      <c r="I122" s="9" t="s">
        <v>274</v>
      </c>
      <c r="J122" s="9" t="s">
        <v>48</v>
      </c>
      <c r="K122" s="13">
        <v>2018</v>
      </c>
      <c r="L122" s="14" t="str">
        <f>HYPERLINK("http://services.igi-global.com/resolvedoi/resolve.aspx?doi=10.4018/978-1-52252-176-1")</f>
        <v>http://services.igi-global.com/resolvedoi/resolve.aspx?doi=10.4018/978-1-52252-176-1</v>
      </c>
      <c r="M122"/>
    </row>
    <row r="123" spans="1:13" ht="24">
      <c r="A123" s="8">
        <v>122</v>
      </c>
      <c r="B123" s="9" t="s">
        <v>267</v>
      </c>
      <c r="C123" s="9" t="s">
        <v>268</v>
      </c>
      <c r="D123" s="10">
        <v>9781522521945</v>
      </c>
      <c r="E123" s="10">
        <v>9781522521938</v>
      </c>
      <c r="F123" s="11" t="s">
        <v>275</v>
      </c>
      <c r="G123" s="12">
        <v>1</v>
      </c>
      <c r="H123" s="8" t="s">
        <v>15</v>
      </c>
      <c r="I123" s="9" t="s">
        <v>276</v>
      </c>
      <c r="J123" s="9" t="s">
        <v>48</v>
      </c>
      <c r="K123" s="13">
        <v>2017</v>
      </c>
      <c r="L123" s="14" t="str">
        <f>HYPERLINK("http://services.igi-global.com/resolvedoi/resolve.aspx?doi=10.4018/978-1-52252-193-8")</f>
        <v>http://services.igi-global.com/resolvedoi/resolve.aspx?doi=10.4018/978-1-52252-193-8</v>
      </c>
      <c r="M123"/>
    </row>
    <row r="124" spans="1:13" ht="24">
      <c r="A124" s="8">
        <v>123</v>
      </c>
      <c r="B124" s="9" t="s">
        <v>267</v>
      </c>
      <c r="C124" s="9" t="s">
        <v>268</v>
      </c>
      <c r="D124" s="10">
        <v>9781522519898</v>
      </c>
      <c r="E124" s="10">
        <v>9781683180166</v>
      </c>
      <c r="F124" s="11" t="s">
        <v>277</v>
      </c>
      <c r="G124" s="12">
        <v>1</v>
      </c>
      <c r="H124" s="8" t="s">
        <v>15</v>
      </c>
      <c r="I124" s="9" t="s">
        <v>278</v>
      </c>
      <c r="J124" s="9" t="s">
        <v>48</v>
      </c>
      <c r="K124" s="13">
        <v>2017</v>
      </c>
      <c r="L124" s="14" t="str">
        <f>HYPERLINK("http://services.igi-global.com/resolvedoi/resolve.aspx?doi=10.4018/978-1-68318-016-6")</f>
        <v>http://services.igi-global.com/resolvedoi/resolve.aspx?doi=10.4018/978-1-68318-016-6</v>
      </c>
      <c r="M124"/>
    </row>
    <row r="125" spans="1:13" ht="24">
      <c r="A125" s="8">
        <v>124</v>
      </c>
      <c r="B125" s="9" t="s">
        <v>267</v>
      </c>
      <c r="C125" s="9" t="s">
        <v>268</v>
      </c>
      <c r="D125" s="10">
        <v>9781522520146</v>
      </c>
      <c r="E125" s="10">
        <v>9781522520139</v>
      </c>
      <c r="F125" s="11" t="s">
        <v>279</v>
      </c>
      <c r="G125" s="12">
        <v>1</v>
      </c>
      <c r="H125" s="8" t="s">
        <v>15</v>
      </c>
      <c r="I125" s="9" t="s">
        <v>280</v>
      </c>
      <c r="J125" s="9" t="s">
        <v>48</v>
      </c>
      <c r="K125" s="13">
        <v>2017</v>
      </c>
      <c r="L125" s="14" t="str">
        <f>HYPERLINK("http://services.igi-global.com/resolvedoi/resolve.aspx?doi=10.4018/978-1-52252-013-9")</f>
        <v>http://services.igi-global.com/resolvedoi/resolve.aspx?doi=10.4018/978-1-52252-013-9</v>
      </c>
      <c r="M125"/>
    </row>
    <row r="126" spans="1:13" ht="15.75">
      <c r="A126" s="8">
        <v>125</v>
      </c>
      <c r="B126" s="9" t="s">
        <v>267</v>
      </c>
      <c r="C126" s="9" t="s">
        <v>268</v>
      </c>
      <c r="D126" s="10">
        <v>9781683180012</v>
      </c>
      <c r="E126" s="10">
        <v>9781683180005</v>
      </c>
      <c r="F126" s="11" t="s">
        <v>281</v>
      </c>
      <c r="G126" s="12">
        <v>1</v>
      </c>
      <c r="H126" s="8" t="s">
        <v>15</v>
      </c>
      <c r="I126" s="9" t="s">
        <v>282</v>
      </c>
      <c r="J126" s="9" t="s">
        <v>48</v>
      </c>
      <c r="K126" s="13">
        <v>2017</v>
      </c>
      <c r="L126" s="14" t="str">
        <f>HYPERLINK("http://services.igi-global.com/resolvedoi/resolve.aspx?doi=10.4018/978-1-68318-000-5")</f>
        <v>http://services.igi-global.com/resolvedoi/resolve.aspx?doi=10.4018/978-1-68318-000-5</v>
      </c>
      <c r="M126"/>
    </row>
    <row r="127" spans="1:13" ht="15.75">
      <c r="A127" s="8">
        <v>126</v>
      </c>
      <c r="B127" s="9" t="s">
        <v>267</v>
      </c>
      <c r="C127" s="9" t="s">
        <v>268</v>
      </c>
      <c r="D127" s="10">
        <v>9781522518389</v>
      </c>
      <c r="E127" s="10">
        <v>9781522518372</v>
      </c>
      <c r="F127" s="11" t="s">
        <v>283</v>
      </c>
      <c r="G127" s="12">
        <v>4</v>
      </c>
      <c r="H127" s="8" t="s">
        <v>15</v>
      </c>
      <c r="I127" s="9" t="s">
        <v>146</v>
      </c>
      <c r="J127" s="9" t="s">
        <v>48</v>
      </c>
      <c r="K127" s="13">
        <v>2017</v>
      </c>
      <c r="L127" s="14" t="str">
        <f>HYPERLINK("http://services.igi-global.com/resolvedoi/resolve.aspx?doi=10.4018/978-1-52251-837-2")</f>
        <v>http://services.igi-global.com/resolvedoi/resolve.aspx?doi=10.4018/978-1-52251-837-2</v>
      </c>
      <c r="M127"/>
    </row>
    <row r="128" spans="1:13" ht="15.75">
      <c r="A128" s="8">
        <v>127</v>
      </c>
      <c r="B128" s="9" t="s">
        <v>267</v>
      </c>
      <c r="C128" s="9" t="s">
        <v>268</v>
      </c>
      <c r="D128" s="10">
        <v>9781522518495</v>
      </c>
      <c r="E128" s="10">
        <v>9781522518488</v>
      </c>
      <c r="F128" s="11" t="s">
        <v>284</v>
      </c>
      <c r="G128" s="12">
        <v>1</v>
      </c>
      <c r="H128" s="8" t="s">
        <v>15</v>
      </c>
      <c r="I128" s="9" t="s">
        <v>285</v>
      </c>
      <c r="J128" s="9" t="s">
        <v>48</v>
      </c>
      <c r="K128" s="13">
        <v>2017</v>
      </c>
      <c r="L128" s="14" t="str">
        <f>HYPERLINK("http://services.igi-global.com/resolvedoi/resolve.aspx?doi=10.4018/978-1-52251-848-8")</f>
        <v>http://services.igi-global.com/resolvedoi/resolve.aspx?doi=10.4018/978-1-52251-848-8</v>
      </c>
      <c r="M128"/>
    </row>
    <row r="129" spans="1:13" ht="15.75">
      <c r="A129" s="8">
        <v>128</v>
      </c>
      <c r="B129" s="9" t="s">
        <v>267</v>
      </c>
      <c r="C129" s="9" t="s">
        <v>268</v>
      </c>
      <c r="D129" s="10">
        <v>9781522519454</v>
      </c>
      <c r="E129" s="10">
        <v>9781522519447</v>
      </c>
      <c r="F129" s="11" t="s">
        <v>286</v>
      </c>
      <c r="G129" s="12">
        <v>1</v>
      </c>
      <c r="H129" s="8" t="s">
        <v>15</v>
      </c>
      <c r="I129" s="9" t="s">
        <v>287</v>
      </c>
      <c r="J129" s="9" t="s">
        <v>48</v>
      </c>
      <c r="K129" s="13">
        <v>2017</v>
      </c>
      <c r="L129" s="14" t="str">
        <f>HYPERLINK("http://services.igi-global.com/resolvedoi/resolve.aspx?doi=10.4018/978-1-52251-944-7")</f>
        <v>http://services.igi-global.com/resolvedoi/resolve.aspx?doi=10.4018/978-1-52251-944-7</v>
      </c>
      <c r="M129"/>
    </row>
    <row r="130" spans="1:13" ht="15.75">
      <c r="A130" s="8">
        <v>129</v>
      </c>
      <c r="B130" s="9" t="s">
        <v>267</v>
      </c>
      <c r="C130" s="9" t="s">
        <v>268</v>
      </c>
      <c r="D130" s="10">
        <v>9781522519485</v>
      </c>
      <c r="E130" s="10">
        <v>9781522519478</v>
      </c>
      <c r="F130" s="11" t="s">
        <v>288</v>
      </c>
      <c r="G130" s="12">
        <v>1</v>
      </c>
      <c r="H130" s="8" t="s">
        <v>15</v>
      </c>
      <c r="I130" s="9" t="s">
        <v>289</v>
      </c>
      <c r="J130" s="9" t="s">
        <v>48</v>
      </c>
      <c r="K130" s="13">
        <v>2017</v>
      </c>
      <c r="L130" s="14" t="str">
        <f>HYPERLINK("http://services.igi-global.com/resolvedoi/resolve.aspx?doi=10.4018/978-1-52251-947-8")</f>
        <v>http://services.igi-global.com/resolvedoi/resolve.aspx?doi=10.4018/978-1-52251-947-8</v>
      </c>
      <c r="M130"/>
    </row>
    <row r="131" spans="1:13" ht="24">
      <c r="A131" s="8">
        <v>130</v>
      </c>
      <c r="B131" s="9" t="s">
        <v>267</v>
      </c>
      <c r="C131" s="9" t="s">
        <v>268</v>
      </c>
      <c r="D131" s="10">
        <v>9781522516576</v>
      </c>
      <c r="E131" s="10">
        <v>9781522516569</v>
      </c>
      <c r="F131" s="11" t="s">
        <v>290</v>
      </c>
      <c r="G131" s="12">
        <v>1</v>
      </c>
      <c r="H131" s="8" t="s">
        <v>15</v>
      </c>
      <c r="I131" s="9" t="s">
        <v>291</v>
      </c>
      <c r="J131" s="9" t="s">
        <v>17</v>
      </c>
      <c r="K131" s="13">
        <v>2017</v>
      </c>
      <c r="L131" s="14" t="str">
        <f>HYPERLINK("http://services.igi-global.com/resolvedoi/resolve.aspx?doi=10.4018/978-1-52251-656-9")</f>
        <v>http://services.igi-global.com/resolvedoi/resolve.aspx?doi=10.4018/978-1-52251-656-9</v>
      </c>
      <c r="M131"/>
    </row>
    <row r="132" spans="1:13" ht="15.75">
      <c r="A132" s="8">
        <v>131</v>
      </c>
      <c r="B132" s="9" t="s">
        <v>267</v>
      </c>
      <c r="C132" s="9" t="s">
        <v>268</v>
      </c>
      <c r="D132" s="10">
        <v>9781522517603</v>
      </c>
      <c r="E132" s="10">
        <v>9781522517597</v>
      </c>
      <c r="F132" s="11" t="s">
        <v>292</v>
      </c>
      <c r="G132" s="12">
        <v>4</v>
      </c>
      <c r="H132" s="8" t="s">
        <v>15</v>
      </c>
      <c r="I132" s="9" t="s">
        <v>146</v>
      </c>
      <c r="J132" s="9" t="s">
        <v>48</v>
      </c>
      <c r="K132" s="13">
        <v>2017</v>
      </c>
      <c r="L132" s="14" t="str">
        <f>HYPERLINK("http://services.igi-global.com/resolvedoi/resolve.aspx?doi=10.4018/978-1-52251-759-7")</f>
        <v>http://services.igi-global.com/resolvedoi/resolve.aspx?doi=10.4018/978-1-52251-759-7</v>
      </c>
      <c r="M132"/>
    </row>
    <row r="133" spans="1:13" ht="15.75">
      <c r="A133" s="8">
        <v>132</v>
      </c>
      <c r="B133" s="9" t="s">
        <v>267</v>
      </c>
      <c r="C133" s="9" t="s">
        <v>268</v>
      </c>
      <c r="D133" s="10">
        <v>9781522509158</v>
      </c>
      <c r="E133" s="10">
        <v>9781522509141</v>
      </c>
      <c r="F133" s="11" t="s">
        <v>293</v>
      </c>
      <c r="G133" s="12">
        <v>1</v>
      </c>
      <c r="H133" s="8" t="s">
        <v>15</v>
      </c>
      <c r="I133" s="9" t="s">
        <v>294</v>
      </c>
      <c r="J133" s="9" t="s">
        <v>48</v>
      </c>
      <c r="K133" s="13">
        <v>2017</v>
      </c>
      <c r="L133" s="14" t="str">
        <f>HYPERLINK("http://services.igi-global.com/resolvedoi/resolve.aspx?doi=10.4018/978-1-52250-914-1")</f>
        <v>http://services.igi-global.com/resolvedoi/resolve.aspx?doi=10.4018/978-1-52250-914-1</v>
      </c>
      <c r="M133"/>
    </row>
    <row r="134" spans="1:13" ht="15.75">
      <c r="A134" s="8">
        <v>133</v>
      </c>
      <c r="B134" s="9" t="s">
        <v>267</v>
      </c>
      <c r="C134" s="9" t="s">
        <v>268</v>
      </c>
      <c r="D134" s="10">
        <v>9781522517221</v>
      </c>
      <c r="E134" s="10">
        <v>9781522517214</v>
      </c>
      <c r="F134" s="11" t="s">
        <v>295</v>
      </c>
      <c r="G134" s="12">
        <v>1</v>
      </c>
      <c r="H134" s="8" t="s">
        <v>15</v>
      </c>
      <c r="I134" s="9" t="s">
        <v>296</v>
      </c>
      <c r="J134" s="9" t="s">
        <v>48</v>
      </c>
      <c r="K134" s="13">
        <v>2017</v>
      </c>
      <c r="L134" s="14" t="str">
        <f>HYPERLINK("http://services.igi-global.com/resolvedoi/resolve.aspx?doi=10.4018/978-1-52251-721-4")</f>
        <v>http://services.igi-global.com/resolvedoi/resolve.aspx?doi=10.4018/978-1-52251-721-4</v>
      </c>
      <c r="M134"/>
    </row>
    <row r="135" spans="1:13" ht="24">
      <c r="A135" s="8">
        <v>134</v>
      </c>
      <c r="B135" s="9" t="s">
        <v>267</v>
      </c>
      <c r="C135" s="9" t="s">
        <v>268</v>
      </c>
      <c r="D135" s="10">
        <v>9781522507604</v>
      </c>
      <c r="E135" s="10">
        <v>9781522507598</v>
      </c>
      <c r="F135" s="11" t="s">
        <v>297</v>
      </c>
      <c r="G135" s="12">
        <v>1</v>
      </c>
      <c r="H135" s="8" t="s">
        <v>15</v>
      </c>
      <c r="I135" s="9" t="s">
        <v>298</v>
      </c>
      <c r="J135" s="9" t="s">
        <v>48</v>
      </c>
      <c r="K135" s="13">
        <v>2017</v>
      </c>
      <c r="L135" s="14" t="str">
        <f>HYPERLINK("http://services.igi-global.com/resolvedoi/resolve.aspx?doi=10.4018/978-1-52250-759-8")</f>
        <v>http://services.igi-global.com/resolvedoi/resolve.aspx?doi=10.4018/978-1-52250-759-8</v>
      </c>
      <c r="M135"/>
    </row>
    <row r="136" spans="1:13" ht="24">
      <c r="A136" s="8">
        <v>135</v>
      </c>
      <c r="B136" s="9" t="s">
        <v>267</v>
      </c>
      <c r="C136" s="9" t="s">
        <v>268</v>
      </c>
      <c r="D136" s="10">
        <v>9781522508908</v>
      </c>
      <c r="E136" s="10">
        <v>9781522508892</v>
      </c>
      <c r="F136" s="11" t="s">
        <v>299</v>
      </c>
      <c r="G136" s="12">
        <v>1</v>
      </c>
      <c r="H136" s="8" t="s">
        <v>15</v>
      </c>
      <c r="I136" s="9" t="s">
        <v>300</v>
      </c>
      <c r="J136" s="9" t="s">
        <v>48</v>
      </c>
      <c r="K136" s="13">
        <v>2017</v>
      </c>
      <c r="L136" s="14" t="str">
        <f>HYPERLINK("http://services.igi-global.com/resolvedoi/resolve.aspx?doi=10.4018/978-1-52250-889-2")</f>
        <v>http://services.igi-global.com/resolvedoi/resolve.aspx?doi=10.4018/978-1-52250-889-2</v>
      </c>
      <c r="M136"/>
    </row>
    <row r="137" spans="1:13" ht="24">
      <c r="A137" s="8">
        <v>136</v>
      </c>
      <c r="B137" s="9" t="s">
        <v>267</v>
      </c>
      <c r="C137" s="9" t="s">
        <v>268</v>
      </c>
      <c r="D137" s="10">
        <v>9781522510352</v>
      </c>
      <c r="E137" s="10">
        <v>9781522510345</v>
      </c>
      <c r="F137" s="11" t="s">
        <v>301</v>
      </c>
      <c r="G137" s="12">
        <v>1</v>
      </c>
      <c r="H137" s="8" t="s">
        <v>15</v>
      </c>
      <c r="I137" s="9" t="s">
        <v>302</v>
      </c>
      <c r="J137" s="9" t="s">
        <v>48</v>
      </c>
      <c r="K137" s="13">
        <v>2017</v>
      </c>
      <c r="L137" s="14" t="str">
        <f>HYPERLINK("http://services.igi-global.com/resolvedoi/resolve.aspx?doi=10.4018/978-1-52251-034-5")</f>
        <v>http://services.igi-global.com/resolvedoi/resolve.aspx?doi=10.4018/978-1-52251-034-5</v>
      </c>
      <c r="M137"/>
    </row>
    <row r="138" spans="1:13" ht="15.75">
      <c r="A138" s="8">
        <v>137</v>
      </c>
      <c r="B138" s="9" t="s">
        <v>267</v>
      </c>
      <c r="C138" s="9" t="s">
        <v>268</v>
      </c>
      <c r="D138" s="10">
        <v>9781522506331</v>
      </c>
      <c r="E138" s="10">
        <v>9781522506324</v>
      </c>
      <c r="F138" s="11" t="s">
        <v>303</v>
      </c>
      <c r="G138" s="12">
        <v>1</v>
      </c>
      <c r="H138" s="8" t="s">
        <v>15</v>
      </c>
      <c r="I138" s="9" t="s">
        <v>304</v>
      </c>
      <c r="J138" s="9" t="s">
        <v>48</v>
      </c>
      <c r="K138" s="13">
        <v>2017</v>
      </c>
      <c r="L138" s="14" t="str">
        <f>HYPERLINK("http://services.igi-global.com/resolvedoi/resolve.aspx?doi=10.4018/978-1-52250-632-4")</f>
        <v>http://services.igi-global.com/resolvedoi/resolve.aspx?doi=10.4018/978-1-52250-632-4</v>
      </c>
      <c r="M138"/>
    </row>
    <row r="139" spans="1:13" ht="15.75">
      <c r="A139" s="8">
        <v>138</v>
      </c>
      <c r="B139" s="9" t="s">
        <v>267</v>
      </c>
      <c r="C139" s="9" t="s">
        <v>268</v>
      </c>
      <c r="D139" s="10">
        <v>9781522505662</v>
      </c>
      <c r="E139" s="10">
        <v>9781522505655</v>
      </c>
      <c r="F139" s="11" t="s">
        <v>305</v>
      </c>
      <c r="G139" s="12">
        <v>1</v>
      </c>
      <c r="H139" s="8" t="s">
        <v>15</v>
      </c>
      <c r="I139" s="9" t="s">
        <v>306</v>
      </c>
      <c r="J139" s="9" t="s">
        <v>48</v>
      </c>
      <c r="K139" s="13">
        <v>2017</v>
      </c>
      <c r="L139" s="14" t="str">
        <f>HYPERLINK("http://services.igi-global.com/resolvedoi/resolve.aspx?doi=10.4018/978-1-52250-565-5")</f>
        <v>http://services.igi-global.com/resolvedoi/resolve.aspx?doi=10.4018/978-1-52250-565-5</v>
      </c>
      <c r="M139"/>
    </row>
    <row r="140" spans="1:13" ht="24">
      <c r="A140" s="8">
        <v>139</v>
      </c>
      <c r="B140" s="9" t="s">
        <v>267</v>
      </c>
      <c r="C140" s="9" t="s">
        <v>268</v>
      </c>
      <c r="D140" s="10">
        <v>9781466696457</v>
      </c>
      <c r="E140" s="10">
        <v>9781466696440</v>
      </c>
      <c r="F140" s="11" t="s">
        <v>307</v>
      </c>
      <c r="G140" s="12">
        <v>1</v>
      </c>
      <c r="H140" s="8" t="s">
        <v>15</v>
      </c>
      <c r="I140" s="9" t="s">
        <v>39</v>
      </c>
      <c r="J140" s="9" t="s">
        <v>308</v>
      </c>
      <c r="K140" s="13">
        <v>2016</v>
      </c>
      <c r="L140" s="14" t="str">
        <f>HYPERLINK("http://services.igi-global.com/resolvedoi/resolve.aspx?doi=10.4018/978-1-46669-644-0")</f>
        <v>http://services.igi-global.com/resolvedoi/resolve.aspx?doi=10.4018/978-1-46669-644-0</v>
      </c>
      <c r="M140"/>
    </row>
    <row r="141" spans="1:13" ht="24">
      <c r="A141" s="8">
        <v>140</v>
      </c>
      <c r="B141" s="9" t="s">
        <v>267</v>
      </c>
      <c r="C141" s="9" t="s">
        <v>268</v>
      </c>
      <c r="D141" s="10">
        <v>9781466694750</v>
      </c>
      <c r="E141" s="10">
        <v>9781466694743</v>
      </c>
      <c r="F141" s="11" t="s">
        <v>309</v>
      </c>
      <c r="G141" s="12">
        <v>1</v>
      </c>
      <c r="H141" s="8" t="s">
        <v>15</v>
      </c>
      <c r="I141" s="9" t="s">
        <v>310</v>
      </c>
      <c r="J141" s="9" t="s">
        <v>48</v>
      </c>
      <c r="K141" s="13">
        <v>2016</v>
      </c>
      <c r="L141" s="14" t="str">
        <f>HYPERLINK("http://services.igi-global.com/resolvedoi/resolve.aspx?doi=10.4018/978-1-46669-474-3")</f>
        <v>http://services.igi-global.com/resolvedoi/resolve.aspx?doi=10.4018/978-1-46669-474-3</v>
      </c>
      <c r="M141"/>
    </row>
    <row r="142" spans="1:13" ht="15.75">
      <c r="A142" s="8">
        <v>141</v>
      </c>
      <c r="B142" s="9" t="s">
        <v>267</v>
      </c>
      <c r="C142" s="9" t="s">
        <v>268</v>
      </c>
      <c r="D142" s="10">
        <v>9781466684942</v>
      </c>
      <c r="E142" s="10">
        <v>9781466684935</v>
      </c>
      <c r="F142" s="11" t="s">
        <v>311</v>
      </c>
      <c r="G142" s="12">
        <v>1</v>
      </c>
      <c r="H142" s="8" t="s">
        <v>15</v>
      </c>
      <c r="I142" s="9" t="s">
        <v>312</v>
      </c>
      <c r="J142" s="9" t="s">
        <v>48</v>
      </c>
      <c r="K142" s="13">
        <v>2015</v>
      </c>
      <c r="L142" s="14" t="str">
        <f>HYPERLINK("http://services.igi-global.com/resolvedoi/resolve.aspx?doi=10.4018/978-1-46668-493-5")</f>
        <v>http://services.igi-global.com/resolvedoi/resolve.aspx?doi=10.4018/978-1-46668-493-5</v>
      </c>
      <c r="M142"/>
    </row>
    <row r="143" spans="1:13" ht="15.75">
      <c r="A143" s="8">
        <v>142</v>
      </c>
      <c r="B143" s="9" t="s">
        <v>267</v>
      </c>
      <c r="C143" s="9" t="s">
        <v>268</v>
      </c>
      <c r="D143" s="10">
        <v>9781466672598</v>
      </c>
      <c r="E143" s="10">
        <v>9781466672581</v>
      </c>
      <c r="F143" s="11" t="s">
        <v>313</v>
      </c>
      <c r="G143" s="12">
        <v>2</v>
      </c>
      <c r="H143" s="8" t="s">
        <v>15</v>
      </c>
      <c r="I143" s="9" t="s">
        <v>39</v>
      </c>
      <c r="J143" s="9" t="s">
        <v>48</v>
      </c>
      <c r="K143" s="13">
        <v>2015</v>
      </c>
      <c r="L143" s="14" t="str">
        <f>HYPERLINK("http://services.igi-global.com/resolvedoi/resolve.aspx?doi=10.4018/978-1-46667-258-1")</f>
        <v>http://services.igi-global.com/resolvedoi/resolve.aspx?doi=10.4018/978-1-46667-258-1</v>
      </c>
      <c r="M143"/>
    </row>
    <row r="144" spans="1:13" ht="15.75">
      <c r="A144" s="8">
        <v>143</v>
      </c>
      <c r="B144" s="9" t="s">
        <v>267</v>
      </c>
      <c r="C144" s="9" t="s">
        <v>268</v>
      </c>
      <c r="D144" s="10">
        <v>9781466659674</v>
      </c>
      <c r="E144" s="10">
        <v>9781466659667</v>
      </c>
      <c r="F144" s="11" t="s">
        <v>314</v>
      </c>
      <c r="G144" s="12">
        <v>1</v>
      </c>
      <c r="H144" s="8" t="s">
        <v>15</v>
      </c>
      <c r="I144" s="9" t="s">
        <v>315</v>
      </c>
      <c r="J144" s="9" t="s">
        <v>48</v>
      </c>
      <c r="K144" s="13">
        <v>2014</v>
      </c>
      <c r="L144" s="14" t="str">
        <f>HYPERLINK("http://services.igi-global.com/resolvedoi/resolve.aspx?doi=10.4018/978-1-46665-966-7")</f>
        <v>http://services.igi-global.com/resolvedoi/resolve.aspx?doi=10.4018/978-1-46665-966-7</v>
      </c>
      <c r="M144"/>
    </row>
    <row r="145" spans="1:13" ht="15.75">
      <c r="A145" s="8">
        <v>144</v>
      </c>
      <c r="B145" s="9" t="s">
        <v>267</v>
      </c>
      <c r="C145" s="9" t="s">
        <v>268</v>
      </c>
      <c r="D145" s="10">
        <v>9781466646605</v>
      </c>
      <c r="E145" s="10">
        <v>9781466646599</v>
      </c>
      <c r="F145" s="11" t="s">
        <v>316</v>
      </c>
      <c r="G145" s="12">
        <v>1</v>
      </c>
      <c r="H145" s="8" t="s">
        <v>15</v>
      </c>
      <c r="I145" s="9" t="s">
        <v>317</v>
      </c>
      <c r="J145" s="9" t="s">
        <v>48</v>
      </c>
      <c r="K145" s="13">
        <v>2014</v>
      </c>
      <c r="L145" s="14" t="str">
        <f>HYPERLINK("http://services.igi-global.com/resolvedoi/resolve.aspx?doi=10.4018/978-1-46664-659-9")</f>
        <v>http://services.igi-global.com/resolvedoi/resolve.aspx?doi=10.4018/978-1-46664-659-9</v>
      </c>
      <c r="M145"/>
    </row>
    <row r="146" spans="1:13" ht="15.75">
      <c r="A146" s="8">
        <v>145</v>
      </c>
      <c r="B146" s="9" t="s">
        <v>267</v>
      </c>
      <c r="C146" s="9" t="s">
        <v>268</v>
      </c>
      <c r="D146" s="10">
        <v>9781466642300</v>
      </c>
      <c r="E146" s="10">
        <v>9781466642294</v>
      </c>
      <c r="F146" s="11" t="s">
        <v>318</v>
      </c>
      <c r="G146" s="12">
        <v>1</v>
      </c>
      <c r="H146" s="8" t="s">
        <v>15</v>
      </c>
      <c r="I146" s="9" t="s">
        <v>287</v>
      </c>
      <c r="J146" s="9" t="s">
        <v>48</v>
      </c>
      <c r="K146" s="13">
        <v>2013</v>
      </c>
      <c r="L146" s="14" t="str">
        <f>HYPERLINK("http://services.igi-global.com/resolvedoi/resolve.aspx?doi=10.4018/978-1-46664-229-4")</f>
        <v>http://services.igi-global.com/resolvedoi/resolve.aspx?doi=10.4018/978-1-46664-229-4</v>
      </c>
      <c r="M146"/>
    </row>
    <row r="147" spans="1:13" ht="15.75">
      <c r="A147" s="8">
        <v>146</v>
      </c>
      <c r="B147" s="9" t="s">
        <v>267</v>
      </c>
      <c r="C147" s="9" t="s">
        <v>268</v>
      </c>
      <c r="D147" s="10">
        <v>9781466627802</v>
      </c>
      <c r="E147" s="10">
        <v>9781466627796</v>
      </c>
      <c r="F147" s="11" t="s">
        <v>319</v>
      </c>
      <c r="G147" s="12">
        <v>1</v>
      </c>
      <c r="H147" s="8" t="s">
        <v>15</v>
      </c>
      <c r="I147" s="9" t="s">
        <v>320</v>
      </c>
      <c r="J147" s="9" t="s">
        <v>48</v>
      </c>
      <c r="K147" s="13">
        <v>2013</v>
      </c>
      <c r="L147" s="14" t="str">
        <f>HYPERLINK("http://services.igi-global.com/resolvedoi/resolve.aspx?doi=10.4018/978-1-46662-779-6")</f>
        <v>http://services.igi-global.com/resolvedoi/resolve.aspx?doi=10.4018/978-1-46662-779-6</v>
      </c>
      <c r="M147"/>
    </row>
    <row r="148" spans="1:13" ht="24">
      <c r="A148" s="8">
        <v>147</v>
      </c>
      <c r="B148" s="9" t="s">
        <v>267</v>
      </c>
      <c r="C148" s="9" t="s">
        <v>268</v>
      </c>
      <c r="D148" s="10">
        <v>9781466625198</v>
      </c>
      <c r="E148" s="10">
        <v>9781466625181</v>
      </c>
      <c r="F148" s="11" t="s">
        <v>321</v>
      </c>
      <c r="G148" s="12">
        <v>2</v>
      </c>
      <c r="H148" s="8" t="s">
        <v>15</v>
      </c>
      <c r="I148" s="9" t="s">
        <v>310</v>
      </c>
      <c r="J148" s="9" t="s">
        <v>48</v>
      </c>
      <c r="K148" s="13">
        <v>2013</v>
      </c>
      <c r="L148" s="14" t="str">
        <f>HYPERLINK("http://services.igi-global.com/resolvedoi/resolve.aspx?doi=10.4018/978-1-46662-518-1")</f>
        <v>http://services.igi-global.com/resolvedoi/resolve.aspx?doi=10.4018/978-1-46662-518-1</v>
      </c>
      <c r="M148"/>
    </row>
    <row r="149" spans="1:13" ht="24">
      <c r="A149" s="8">
        <v>148</v>
      </c>
      <c r="B149" s="9" t="s">
        <v>267</v>
      </c>
      <c r="C149" s="9" t="s">
        <v>268</v>
      </c>
      <c r="D149" s="10">
        <v>9781613501429</v>
      </c>
      <c r="E149" s="10">
        <v>9781613501412</v>
      </c>
      <c r="F149" s="11" t="s">
        <v>322</v>
      </c>
      <c r="G149" s="12">
        <v>1</v>
      </c>
      <c r="H149" s="8" t="s">
        <v>15</v>
      </c>
      <c r="I149" s="9" t="s">
        <v>323</v>
      </c>
      <c r="J149" s="9" t="s">
        <v>48</v>
      </c>
      <c r="K149" s="13">
        <v>2012</v>
      </c>
      <c r="L149" s="14" t="str">
        <f>HYPERLINK("http://services.igi-global.com/resolvedoi/resolve.aspx?doi=10.4018/978-1-61350-141-2")</f>
        <v>http://services.igi-global.com/resolvedoi/resolve.aspx?doi=10.4018/978-1-61350-141-2</v>
      </c>
      <c r="M149"/>
    </row>
    <row r="150" spans="1:13" ht="24">
      <c r="A150" s="8">
        <v>149</v>
      </c>
      <c r="B150" s="9" t="s">
        <v>267</v>
      </c>
      <c r="C150" s="9" t="s">
        <v>324</v>
      </c>
      <c r="D150" s="10">
        <v>9781522520900</v>
      </c>
      <c r="E150" s="10">
        <v>9781522520894</v>
      </c>
      <c r="F150" s="11" t="s">
        <v>325</v>
      </c>
      <c r="G150" s="12">
        <v>1</v>
      </c>
      <c r="H150" s="8" t="s">
        <v>15</v>
      </c>
      <c r="I150" s="9" t="s">
        <v>326</v>
      </c>
      <c r="J150" s="9" t="s">
        <v>308</v>
      </c>
      <c r="K150" s="13">
        <v>2017</v>
      </c>
      <c r="L150" s="14" t="str">
        <f>HYPERLINK("http://services.igi-global.com/resolvedoi/resolve.aspx?doi=10.4018/978-1-52252-089-4")</f>
        <v>http://services.igi-global.com/resolvedoi/resolve.aspx?doi=10.4018/978-1-52252-089-4</v>
      </c>
      <c r="M150"/>
    </row>
    <row r="151" spans="1:13" ht="15.75">
      <c r="A151" s="8">
        <v>150</v>
      </c>
      <c r="B151" s="9" t="s">
        <v>267</v>
      </c>
      <c r="C151" s="9" t="s">
        <v>324</v>
      </c>
      <c r="D151" s="10">
        <v>9781522522003</v>
      </c>
      <c r="E151" s="10">
        <v>9781522521990</v>
      </c>
      <c r="F151" s="11" t="s">
        <v>327</v>
      </c>
      <c r="G151" s="12">
        <v>1</v>
      </c>
      <c r="H151" s="8" t="s">
        <v>15</v>
      </c>
      <c r="I151" s="9" t="s">
        <v>328</v>
      </c>
      <c r="J151" s="9" t="s">
        <v>308</v>
      </c>
      <c r="K151" s="13">
        <v>2017</v>
      </c>
      <c r="L151" s="14" t="str">
        <f>HYPERLINK("http://services.igi-global.com/resolvedoi/resolve.aspx?doi=10.4018/978-1-52252-199-0")</f>
        <v>http://services.igi-global.com/resolvedoi/resolve.aspx?doi=10.4018/978-1-52252-199-0</v>
      </c>
      <c r="M151"/>
    </row>
    <row r="152" spans="1:13" ht="15.75">
      <c r="A152" s="8">
        <v>151</v>
      </c>
      <c r="B152" s="9" t="s">
        <v>267</v>
      </c>
      <c r="C152" s="9" t="s">
        <v>329</v>
      </c>
      <c r="D152" s="10">
        <v>9781522520481</v>
      </c>
      <c r="E152" s="10">
        <v>9781522520474</v>
      </c>
      <c r="F152" s="11" t="s">
        <v>330</v>
      </c>
      <c r="G152" s="12">
        <v>1</v>
      </c>
      <c r="H152" s="8" t="s">
        <v>15</v>
      </c>
      <c r="I152" s="9" t="s">
        <v>331</v>
      </c>
      <c r="J152" s="9" t="s">
        <v>308</v>
      </c>
      <c r="K152" s="13">
        <v>2017</v>
      </c>
      <c r="L152" s="14" t="str">
        <f>HYPERLINK("http://services.igi-global.com/resolvedoi/resolve.aspx?doi=10.4018/978-1-52252-047-4")</f>
        <v>http://services.igi-global.com/resolvedoi/resolve.aspx?doi=10.4018/978-1-52252-047-4</v>
      </c>
      <c r="M152"/>
    </row>
    <row r="153" spans="1:13" ht="15.75">
      <c r="A153" s="8">
        <v>152</v>
      </c>
      <c r="B153" s="9" t="s">
        <v>267</v>
      </c>
      <c r="C153" s="9" t="s">
        <v>329</v>
      </c>
      <c r="D153" s="10">
        <v>9781683180074</v>
      </c>
      <c r="E153" s="10">
        <v>9781683180067</v>
      </c>
      <c r="F153" s="11" t="s">
        <v>332</v>
      </c>
      <c r="G153" s="12">
        <v>1</v>
      </c>
      <c r="H153" s="8" t="s">
        <v>15</v>
      </c>
      <c r="I153" s="9" t="s">
        <v>333</v>
      </c>
      <c r="J153" s="9" t="s">
        <v>308</v>
      </c>
      <c r="K153" s="13">
        <v>2017</v>
      </c>
      <c r="L153" s="14" t="str">
        <f>HYPERLINK("http://services.igi-global.com/resolvedoi/resolve.aspx?doi=10.4018/978-1-68318-006-7")</f>
        <v>http://services.igi-global.com/resolvedoi/resolve.aspx?doi=10.4018/978-1-68318-006-7</v>
      </c>
      <c r="M153"/>
    </row>
    <row r="154" spans="1:13" ht="24">
      <c r="A154" s="8">
        <v>153</v>
      </c>
      <c r="B154" s="9" t="s">
        <v>267</v>
      </c>
      <c r="C154" s="9" t="s">
        <v>334</v>
      </c>
      <c r="D154" s="10">
        <v>9781522516408</v>
      </c>
      <c r="E154" s="10">
        <v>9781522516392</v>
      </c>
      <c r="F154" s="11" t="s">
        <v>335</v>
      </c>
      <c r="G154" s="12">
        <v>1</v>
      </c>
      <c r="H154" s="8" t="s">
        <v>15</v>
      </c>
      <c r="I154" s="9" t="s">
        <v>336</v>
      </c>
      <c r="J154" s="9" t="s">
        <v>308</v>
      </c>
      <c r="K154" s="13">
        <v>2017</v>
      </c>
      <c r="L154" s="14" t="str">
        <f>HYPERLINK("http://services.igi-global.com/resolvedoi/resolve.aspx?doi=10.4018/978-1-52251-639-2")</f>
        <v>http://services.igi-global.com/resolvedoi/resolve.aspx?doi=10.4018/978-1-52251-639-2</v>
      </c>
      <c r="M154"/>
    </row>
    <row r="155" spans="1:13" ht="24">
      <c r="A155" s="8">
        <v>154</v>
      </c>
      <c r="B155" s="9" t="s">
        <v>267</v>
      </c>
      <c r="C155" s="9" t="s">
        <v>268</v>
      </c>
      <c r="D155" s="10">
        <v>9781522508281</v>
      </c>
      <c r="E155" s="10">
        <v>9781522508274</v>
      </c>
      <c r="F155" s="11" t="s">
        <v>337</v>
      </c>
      <c r="G155" s="12">
        <v>1</v>
      </c>
      <c r="H155" s="8" t="s">
        <v>15</v>
      </c>
      <c r="I155" s="9" t="s">
        <v>338</v>
      </c>
      <c r="J155" s="9" t="s">
        <v>308</v>
      </c>
      <c r="K155" s="13">
        <v>2017</v>
      </c>
      <c r="L155" s="14" t="str">
        <f>HYPERLINK("http://services.igi-global.com/resolvedoi/resolve.aspx?doi=10.4018/978-1-52250-827-4")</f>
        <v>http://services.igi-global.com/resolvedoi/resolve.aspx?doi=10.4018/978-1-52250-827-4</v>
      </c>
      <c r="M155"/>
    </row>
    <row r="156" spans="1:13" ht="15.75">
      <c r="A156" s="8">
        <v>155</v>
      </c>
      <c r="B156" s="9" t="s">
        <v>267</v>
      </c>
      <c r="C156" s="9" t="s">
        <v>339</v>
      </c>
      <c r="D156" s="10">
        <v>9781522516781</v>
      </c>
      <c r="E156" s="10">
        <v>9781522516774</v>
      </c>
      <c r="F156" s="11" t="s">
        <v>340</v>
      </c>
      <c r="G156" s="12">
        <v>1</v>
      </c>
      <c r="H156" s="8" t="s">
        <v>15</v>
      </c>
      <c r="I156" s="9" t="s">
        <v>146</v>
      </c>
      <c r="J156" s="9" t="s">
        <v>308</v>
      </c>
      <c r="K156" s="13">
        <v>2017</v>
      </c>
      <c r="L156" s="14" t="str">
        <f>HYPERLINK("http://services.igi-global.com/resolvedoi/resolve.aspx?doi=10.4018/978-1-52251-677-4")</f>
        <v>http://services.igi-global.com/resolvedoi/resolve.aspx?doi=10.4018/978-1-52251-677-4</v>
      </c>
      <c r="M156"/>
    </row>
    <row r="157" spans="1:13" ht="24">
      <c r="A157" s="8">
        <v>156</v>
      </c>
      <c r="B157" s="9" t="s">
        <v>267</v>
      </c>
      <c r="C157" s="9" t="s">
        <v>341</v>
      </c>
      <c r="D157" s="10">
        <v>9781522507376</v>
      </c>
      <c r="E157" s="10">
        <v>9781522507369</v>
      </c>
      <c r="F157" s="11" t="s">
        <v>342</v>
      </c>
      <c r="G157" s="12">
        <v>1</v>
      </c>
      <c r="H157" s="8" t="s">
        <v>15</v>
      </c>
      <c r="I157" s="9" t="s">
        <v>343</v>
      </c>
      <c r="J157" s="9" t="s">
        <v>308</v>
      </c>
      <c r="K157" s="13">
        <v>2017</v>
      </c>
      <c r="L157" s="14" t="str">
        <f>HYPERLINK("http://services.igi-global.com/resolvedoi/resolve.aspx?doi=10.4018/978-1-52250-736-9")</f>
        <v>http://services.igi-global.com/resolvedoi/resolve.aspx?doi=10.4018/978-1-52250-736-9</v>
      </c>
      <c r="M157"/>
    </row>
    <row r="158" spans="1:13" ht="15.75">
      <c r="A158" s="8">
        <v>157</v>
      </c>
      <c r="B158" s="9" t="s">
        <v>267</v>
      </c>
      <c r="C158" s="9" t="s">
        <v>324</v>
      </c>
      <c r="D158" s="10">
        <v>9781522505891</v>
      </c>
      <c r="E158" s="10">
        <v>9781522505884</v>
      </c>
      <c r="F158" s="11" t="s">
        <v>344</v>
      </c>
      <c r="G158" s="12">
        <v>1</v>
      </c>
      <c r="H158" s="8" t="s">
        <v>15</v>
      </c>
      <c r="I158" s="9" t="s">
        <v>345</v>
      </c>
      <c r="J158" s="9" t="s">
        <v>308</v>
      </c>
      <c r="K158" s="13">
        <v>2017</v>
      </c>
      <c r="L158" s="14" t="str">
        <f>HYPERLINK("http://services.igi-global.com/resolvedoi/resolve.aspx?doi=10.4018/978-1-52250-588-4")</f>
        <v>http://services.igi-global.com/resolvedoi/resolve.aspx?doi=10.4018/978-1-52250-588-4</v>
      </c>
      <c r="M158"/>
    </row>
    <row r="159" spans="1:13" ht="15.75">
      <c r="A159" s="8">
        <v>158</v>
      </c>
      <c r="B159" s="9" t="s">
        <v>267</v>
      </c>
      <c r="C159" s="9" t="s">
        <v>329</v>
      </c>
      <c r="D159" s="10">
        <v>9781522504931</v>
      </c>
      <c r="E159" s="10">
        <v>9781522504924</v>
      </c>
      <c r="F159" s="11" t="s">
        <v>346</v>
      </c>
      <c r="G159" s="12">
        <v>1</v>
      </c>
      <c r="H159" s="8" t="s">
        <v>15</v>
      </c>
      <c r="I159" s="9" t="s">
        <v>347</v>
      </c>
      <c r="J159" s="9" t="s">
        <v>308</v>
      </c>
      <c r="K159" s="13">
        <v>2017</v>
      </c>
      <c r="L159" s="14" t="str">
        <f>HYPERLINK("http://services.igi-global.com/resolvedoi/resolve.aspx?doi=10.4018/978-1-52250-492-4")</f>
        <v>http://services.igi-global.com/resolvedoi/resolve.aspx?doi=10.4018/978-1-52250-492-4</v>
      </c>
      <c r="M159"/>
    </row>
    <row r="160" spans="1:13" ht="24">
      <c r="A160" s="8">
        <v>159</v>
      </c>
      <c r="B160" s="9" t="s">
        <v>267</v>
      </c>
      <c r="C160" s="9" t="s">
        <v>341</v>
      </c>
      <c r="D160" s="10">
        <v>9781522503002</v>
      </c>
      <c r="E160" s="10">
        <v>9781522502999</v>
      </c>
      <c r="F160" s="11" t="s">
        <v>348</v>
      </c>
      <c r="G160" s="12">
        <v>1</v>
      </c>
      <c r="H160" s="8" t="s">
        <v>15</v>
      </c>
      <c r="I160" s="9" t="s">
        <v>349</v>
      </c>
      <c r="J160" s="9" t="s">
        <v>308</v>
      </c>
      <c r="K160" s="13">
        <v>2016</v>
      </c>
      <c r="L160" s="14" t="str">
        <f>HYPERLINK("http://services.igi-global.com/resolvedoi/resolve.aspx?doi=10.4018/978-1-52250-299-9")</f>
        <v>http://services.igi-global.com/resolvedoi/resolve.aspx?doi=10.4018/978-1-52250-299-9</v>
      </c>
      <c r="M160"/>
    </row>
    <row r="161" spans="1:13" ht="15.75">
      <c r="A161" s="8">
        <v>160</v>
      </c>
      <c r="B161" s="9" t="s">
        <v>267</v>
      </c>
      <c r="C161" s="9" t="s">
        <v>350</v>
      </c>
      <c r="D161" s="10">
        <v>9781522504252</v>
      </c>
      <c r="E161" s="10">
        <v>9781522504245</v>
      </c>
      <c r="F161" s="11" t="s">
        <v>351</v>
      </c>
      <c r="G161" s="12">
        <v>1</v>
      </c>
      <c r="H161" s="8" t="s">
        <v>15</v>
      </c>
      <c r="I161" s="9" t="s">
        <v>352</v>
      </c>
      <c r="J161" s="9" t="s">
        <v>308</v>
      </c>
      <c r="K161" s="13">
        <v>2016</v>
      </c>
      <c r="L161" s="14" t="str">
        <f>HYPERLINK("http://services.igi-global.com/resolvedoi/resolve.aspx?doi=10.4018/978-1-52250-424-5")</f>
        <v>http://services.igi-global.com/resolvedoi/resolve.aspx?doi=10.4018/978-1-52250-424-5</v>
      </c>
      <c r="M161"/>
    </row>
    <row r="162" spans="1:13" ht="15.75">
      <c r="A162" s="8">
        <v>161</v>
      </c>
      <c r="B162" s="9" t="s">
        <v>267</v>
      </c>
      <c r="C162" s="9" t="s">
        <v>324</v>
      </c>
      <c r="D162" s="10">
        <v>9781522503453</v>
      </c>
      <c r="E162" s="10">
        <v>9781522503446</v>
      </c>
      <c r="F162" s="11" t="s">
        <v>353</v>
      </c>
      <c r="G162" s="12">
        <v>1</v>
      </c>
      <c r="H162" s="8" t="s">
        <v>15</v>
      </c>
      <c r="I162" s="9" t="s">
        <v>354</v>
      </c>
      <c r="J162" s="9" t="s">
        <v>308</v>
      </c>
      <c r="K162" s="13">
        <v>2016</v>
      </c>
      <c r="L162" s="14" t="str">
        <f>HYPERLINK("http://services.igi-global.com/resolvedoi/resolve.aspx?doi=10.4018/978-1-52250-344-6")</f>
        <v>http://services.igi-global.com/resolvedoi/resolve.aspx?doi=10.4018/978-1-52250-344-6</v>
      </c>
      <c r="M162"/>
    </row>
    <row r="163" spans="1:13" ht="15.75">
      <c r="A163" s="8">
        <v>162</v>
      </c>
      <c r="B163" s="9" t="s">
        <v>267</v>
      </c>
      <c r="C163" s="9" t="s">
        <v>350</v>
      </c>
      <c r="D163" s="10">
        <v>9781522503309</v>
      </c>
      <c r="E163" s="10">
        <v>9781522503293</v>
      </c>
      <c r="F163" s="11" t="s">
        <v>355</v>
      </c>
      <c r="G163" s="12">
        <v>1</v>
      </c>
      <c r="H163" s="8" t="s">
        <v>15</v>
      </c>
      <c r="I163" s="9" t="s">
        <v>356</v>
      </c>
      <c r="J163" s="9" t="s">
        <v>308</v>
      </c>
      <c r="K163" s="13">
        <v>2016</v>
      </c>
      <c r="L163" s="14" t="str">
        <f>HYPERLINK("http://services.igi-global.com/resolvedoi/resolve.aspx?doi=10.4018/978-1-52250-329-3")</f>
        <v>http://services.igi-global.com/resolvedoi/resolve.aspx?doi=10.4018/978-1-52250-329-3</v>
      </c>
      <c r="M163"/>
    </row>
    <row r="164" spans="1:13" ht="24">
      <c r="A164" s="8">
        <v>163</v>
      </c>
      <c r="B164" s="9" t="s">
        <v>267</v>
      </c>
      <c r="C164" s="9" t="s">
        <v>324</v>
      </c>
      <c r="D164" s="10">
        <v>9781522502326</v>
      </c>
      <c r="E164" s="10">
        <v>9781522502319</v>
      </c>
      <c r="F164" s="11" t="s">
        <v>357</v>
      </c>
      <c r="G164" s="12">
        <v>1</v>
      </c>
      <c r="H164" s="8" t="s">
        <v>15</v>
      </c>
      <c r="I164" s="9" t="s">
        <v>358</v>
      </c>
      <c r="J164" s="9" t="s">
        <v>308</v>
      </c>
      <c r="K164" s="13">
        <v>2016</v>
      </c>
      <c r="L164" s="14" t="str">
        <f>HYPERLINK("http://services.igi-global.com/resolvedoi/resolve.aspx?doi=10.4018/978-1-52250-231-9")</f>
        <v>http://services.igi-global.com/resolvedoi/resolve.aspx?doi=10.4018/978-1-52250-231-9</v>
      </c>
      <c r="M164"/>
    </row>
    <row r="165" spans="1:13" ht="15.75">
      <c r="A165" s="8">
        <v>164</v>
      </c>
      <c r="B165" s="9" t="s">
        <v>267</v>
      </c>
      <c r="C165" s="9" t="s">
        <v>324</v>
      </c>
      <c r="D165" s="10">
        <v>9781466684911</v>
      </c>
      <c r="E165" s="10">
        <v>9781466684904</v>
      </c>
      <c r="F165" s="11" t="s">
        <v>359</v>
      </c>
      <c r="G165" s="12">
        <v>1</v>
      </c>
      <c r="H165" s="8" t="s">
        <v>15</v>
      </c>
      <c r="I165" s="9" t="s">
        <v>360</v>
      </c>
      <c r="J165" s="9" t="s">
        <v>308</v>
      </c>
      <c r="K165" s="13">
        <v>2015</v>
      </c>
      <c r="L165" s="14" t="str">
        <f>HYPERLINK("http://services.igi-global.com/resolvedoi/resolve.aspx?doi=10.4018/978-1-46668-490-4")</f>
        <v>http://services.igi-global.com/resolvedoi/resolve.aspx?doi=10.4018/978-1-46668-490-4</v>
      </c>
      <c r="M165"/>
    </row>
    <row r="166" spans="1:13" ht="24">
      <c r="A166" s="8">
        <v>165</v>
      </c>
      <c r="B166" s="9" t="s">
        <v>267</v>
      </c>
      <c r="C166" s="9" t="s">
        <v>329</v>
      </c>
      <c r="D166" s="10">
        <v>9781466687127</v>
      </c>
      <c r="E166" s="10">
        <v>9781466687110</v>
      </c>
      <c r="F166" s="11" t="s">
        <v>361</v>
      </c>
      <c r="G166" s="12">
        <v>1</v>
      </c>
      <c r="H166" s="8" t="s">
        <v>15</v>
      </c>
      <c r="I166" s="9" t="s">
        <v>362</v>
      </c>
      <c r="J166" s="9" t="s">
        <v>308</v>
      </c>
      <c r="K166" s="13">
        <v>2015</v>
      </c>
      <c r="L166" s="14" t="str">
        <f>HYPERLINK("http://services.igi-global.com/resolvedoi/resolve.aspx?doi=10.4018/978-1-46668-711-0")</f>
        <v>http://services.igi-global.com/resolvedoi/resolve.aspx?doi=10.4018/978-1-46668-711-0</v>
      </c>
      <c r="M166"/>
    </row>
    <row r="167" spans="1:13" ht="24">
      <c r="A167" s="8">
        <v>166</v>
      </c>
      <c r="B167" s="9" t="s">
        <v>267</v>
      </c>
      <c r="C167" s="9" t="s">
        <v>329</v>
      </c>
      <c r="D167" s="10">
        <v>9781466684744</v>
      </c>
      <c r="E167" s="10">
        <v>9781466684737</v>
      </c>
      <c r="F167" s="11" t="s">
        <v>363</v>
      </c>
      <c r="G167" s="12">
        <v>3</v>
      </c>
      <c r="H167" s="8" t="s">
        <v>15</v>
      </c>
      <c r="I167" s="9" t="s">
        <v>146</v>
      </c>
      <c r="J167" s="9" t="s">
        <v>308</v>
      </c>
      <c r="K167" s="13">
        <v>2015</v>
      </c>
      <c r="L167" s="14" t="str">
        <f>HYPERLINK("http://services.igi-global.com/resolvedoi/resolve.aspx?doi=10.4018/978-1-46668-473-7")</f>
        <v>http://services.igi-global.com/resolvedoi/resolve.aspx?doi=10.4018/978-1-46668-473-7</v>
      </c>
      <c r="M167"/>
    </row>
    <row r="168" spans="1:13" ht="15.75">
      <c r="A168" s="8">
        <v>167</v>
      </c>
      <c r="B168" s="9" t="s">
        <v>267</v>
      </c>
      <c r="C168" s="9" t="s">
        <v>324</v>
      </c>
      <c r="D168" s="10">
        <v>9781466665064</v>
      </c>
      <c r="E168" s="10">
        <v>9781466665057</v>
      </c>
      <c r="F168" s="11" t="s">
        <v>364</v>
      </c>
      <c r="G168" s="12">
        <v>1</v>
      </c>
      <c r="H168" s="8" t="s">
        <v>15</v>
      </c>
      <c r="I168" s="9" t="s">
        <v>365</v>
      </c>
      <c r="J168" s="9" t="s">
        <v>308</v>
      </c>
      <c r="K168" s="13">
        <v>2015</v>
      </c>
      <c r="L168" s="14" t="str">
        <f>HYPERLINK("http://services.igi-global.com/resolvedoi/resolve.aspx?doi=10.4018/978-1-46666-505-7")</f>
        <v>http://services.igi-global.com/resolvedoi/resolve.aspx?doi=10.4018/978-1-46666-505-7</v>
      </c>
      <c r="M168"/>
    </row>
    <row r="169" spans="1:13" ht="24">
      <c r="A169" s="8">
        <v>168</v>
      </c>
      <c r="B169" s="9" t="s">
        <v>267</v>
      </c>
      <c r="C169" s="9" t="s">
        <v>366</v>
      </c>
      <c r="D169" s="10">
        <v>9781466660151</v>
      </c>
      <c r="E169" s="10">
        <v>9781466660144</v>
      </c>
      <c r="F169" s="11" t="s">
        <v>367</v>
      </c>
      <c r="G169" s="12">
        <v>1</v>
      </c>
      <c r="H169" s="8" t="s">
        <v>15</v>
      </c>
      <c r="I169" s="9" t="s">
        <v>368</v>
      </c>
      <c r="J169" s="9" t="s">
        <v>308</v>
      </c>
      <c r="K169" s="13">
        <v>2014</v>
      </c>
      <c r="L169" s="14" t="str">
        <f>HYPERLINK("http://services.igi-global.com/resolvedoi/resolve.aspx?doi=10.4018/978-1-46666-014-4")</f>
        <v>http://services.igi-global.com/resolvedoi/resolve.aspx?doi=10.4018/978-1-46666-014-4</v>
      </c>
      <c r="M169"/>
    </row>
    <row r="170" spans="1:13" ht="24">
      <c r="A170" s="8">
        <v>169</v>
      </c>
      <c r="B170" s="9" t="s">
        <v>267</v>
      </c>
      <c r="C170" s="9" t="s">
        <v>369</v>
      </c>
      <c r="D170" s="10">
        <v>9781522521372</v>
      </c>
      <c r="E170" s="10">
        <v>9781522521365</v>
      </c>
      <c r="F170" s="11" t="s">
        <v>370</v>
      </c>
      <c r="G170" s="12">
        <v>1</v>
      </c>
      <c r="H170" s="8" t="s">
        <v>15</v>
      </c>
      <c r="I170" s="9" t="s">
        <v>371</v>
      </c>
      <c r="J170" s="9" t="s">
        <v>308</v>
      </c>
      <c r="K170" s="13">
        <v>2017</v>
      </c>
      <c r="L170" s="14" t="str">
        <f>HYPERLINK("http://services.igi-global.com/resolvedoi/resolve.aspx?doi=10.4018/978-1-52252-136-5")</f>
        <v>http://services.igi-global.com/resolvedoi/resolve.aspx?doi=10.4018/978-1-52252-136-5</v>
      </c>
      <c r="M170"/>
    </row>
    <row r="171" spans="1:13" ht="15.75">
      <c r="A171" s="8">
        <v>170</v>
      </c>
      <c r="B171" s="9" t="s">
        <v>267</v>
      </c>
      <c r="C171" s="9" t="s">
        <v>369</v>
      </c>
      <c r="D171" s="10">
        <v>9781522519720</v>
      </c>
      <c r="E171" s="10">
        <v>9781522519713</v>
      </c>
      <c r="F171" s="11" t="s">
        <v>372</v>
      </c>
      <c r="G171" s="12">
        <v>1</v>
      </c>
      <c r="H171" s="8" t="s">
        <v>15</v>
      </c>
      <c r="I171" s="9" t="s">
        <v>373</v>
      </c>
      <c r="J171" s="9" t="s">
        <v>48</v>
      </c>
      <c r="K171" s="13">
        <v>2017</v>
      </c>
      <c r="L171" s="14" t="str">
        <f>HYPERLINK("http://services.igi-global.com/resolvedoi/resolve.aspx?doi=10.4018/978-1-52251-971-3")</f>
        <v>http://services.igi-global.com/resolvedoi/resolve.aspx?doi=10.4018/978-1-52251-971-3</v>
      </c>
      <c r="M171"/>
    </row>
    <row r="172" spans="1:13" ht="24">
      <c r="A172" s="8">
        <v>171</v>
      </c>
      <c r="B172" s="9" t="s">
        <v>267</v>
      </c>
      <c r="C172" s="9" t="s">
        <v>369</v>
      </c>
      <c r="D172" s="10">
        <v>9781522519799</v>
      </c>
      <c r="E172" s="10">
        <v>9781522519782</v>
      </c>
      <c r="F172" s="11" t="s">
        <v>374</v>
      </c>
      <c r="G172" s="12">
        <v>1</v>
      </c>
      <c r="H172" s="8" t="s">
        <v>15</v>
      </c>
      <c r="I172" s="9" t="s">
        <v>375</v>
      </c>
      <c r="J172" s="9" t="s">
        <v>48</v>
      </c>
      <c r="K172" s="13">
        <v>2017</v>
      </c>
      <c r="L172" s="14" t="str">
        <f>HYPERLINK("http://services.igi-global.com/resolvedoi/resolve.aspx?doi=10.4018/978-1-52251-978-2")</f>
        <v>http://services.igi-global.com/resolvedoi/resolve.aspx?doi=10.4018/978-1-52251-978-2</v>
      </c>
      <c r="M172"/>
    </row>
    <row r="173" spans="1:13" ht="24">
      <c r="A173" s="8">
        <v>172</v>
      </c>
      <c r="B173" s="9" t="s">
        <v>267</v>
      </c>
      <c r="C173" s="9" t="s">
        <v>369</v>
      </c>
      <c r="D173" s="10">
        <v>9781522518150</v>
      </c>
      <c r="E173" s="10">
        <v>9781522518143</v>
      </c>
      <c r="F173" s="11" t="s">
        <v>376</v>
      </c>
      <c r="G173" s="12">
        <v>1</v>
      </c>
      <c r="H173" s="8" t="s">
        <v>15</v>
      </c>
      <c r="I173" s="9" t="s">
        <v>377</v>
      </c>
      <c r="J173" s="9" t="s">
        <v>48</v>
      </c>
      <c r="K173" s="13">
        <v>2017</v>
      </c>
      <c r="L173" s="14" t="str">
        <f>HYPERLINK("http://services.igi-global.com/resolvedoi/resolve.aspx?doi=10.4018/978-1-52251-814-3")</f>
        <v>http://services.igi-global.com/resolvedoi/resolve.aspx?doi=10.4018/978-1-52251-814-3</v>
      </c>
      <c r="M173"/>
    </row>
    <row r="174" spans="1:13" ht="15.75">
      <c r="A174" s="8">
        <v>173</v>
      </c>
      <c r="B174" s="9" t="s">
        <v>267</v>
      </c>
      <c r="C174" s="9" t="s">
        <v>369</v>
      </c>
      <c r="D174" s="10">
        <v>9781522516842</v>
      </c>
      <c r="E174" s="10">
        <v>9781522516835</v>
      </c>
      <c r="F174" s="11" t="s">
        <v>378</v>
      </c>
      <c r="G174" s="12">
        <v>1</v>
      </c>
      <c r="H174" s="8" t="s">
        <v>15</v>
      </c>
      <c r="I174" s="9" t="s">
        <v>379</v>
      </c>
      <c r="J174" s="9" t="s">
        <v>48</v>
      </c>
      <c r="K174" s="13">
        <v>2017</v>
      </c>
      <c r="L174" s="14" t="str">
        <f>HYPERLINK("http://services.igi-global.com/resolvedoi/resolve.aspx?doi=10.4018/978-1-52251-683-5")</f>
        <v>http://services.igi-global.com/resolvedoi/resolve.aspx?doi=10.4018/978-1-52251-683-5</v>
      </c>
      <c r="M174"/>
    </row>
    <row r="175" spans="1:13" ht="15.75">
      <c r="A175" s="8">
        <v>174</v>
      </c>
      <c r="B175" s="9" t="s">
        <v>267</v>
      </c>
      <c r="C175" s="9" t="s">
        <v>369</v>
      </c>
      <c r="D175" s="10">
        <v>9781522517160</v>
      </c>
      <c r="E175" s="10">
        <v>9781522517153</v>
      </c>
      <c r="F175" s="11" t="s">
        <v>380</v>
      </c>
      <c r="G175" s="12">
        <v>1</v>
      </c>
      <c r="H175" s="8" t="s">
        <v>15</v>
      </c>
      <c r="I175" s="9" t="s">
        <v>381</v>
      </c>
      <c r="J175" s="9" t="s">
        <v>48</v>
      </c>
      <c r="K175" s="13">
        <v>2017</v>
      </c>
      <c r="L175" s="14" t="str">
        <f>HYPERLINK("http://services.igi-global.com/resolvedoi/resolve.aspx?doi=10.4018/978-1-52251-715-3")</f>
        <v>http://services.igi-global.com/resolvedoi/resolve.aspx?doi=10.4018/978-1-52251-715-3</v>
      </c>
      <c r="M175"/>
    </row>
    <row r="176" spans="1:13" ht="15.75">
      <c r="A176" s="8">
        <v>175</v>
      </c>
      <c r="B176" s="9" t="s">
        <v>267</v>
      </c>
      <c r="C176" s="9" t="s">
        <v>369</v>
      </c>
      <c r="D176" s="10">
        <v>9781522516088</v>
      </c>
      <c r="E176" s="10">
        <v>9781522516071</v>
      </c>
      <c r="F176" s="11" t="s">
        <v>382</v>
      </c>
      <c r="G176" s="12">
        <v>1</v>
      </c>
      <c r="H176" s="8" t="s">
        <v>15</v>
      </c>
      <c r="I176" s="9" t="s">
        <v>383</v>
      </c>
      <c r="J176" s="9" t="s">
        <v>48</v>
      </c>
      <c r="K176" s="13">
        <v>2017</v>
      </c>
      <c r="L176" s="14" t="str">
        <f>HYPERLINK("http://services.igi-global.com/resolvedoi/resolve.aspx?doi=10.4018/978-1-52251-607-1")</f>
        <v>http://services.igi-global.com/resolvedoi/resolve.aspx?doi=10.4018/978-1-52251-607-1</v>
      </c>
      <c r="M176"/>
    </row>
    <row r="177" spans="1:13" ht="24">
      <c r="A177" s="8">
        <v>176</v>
      </c>
      <c r="B177" s="9" t="s">
        <v>267</v>
      </c>
      <c r="C177" s="9" t="s">
        <v>369</v>
      </c>
      <c r="D177" s="10">
        <v>9781522509387</v>
      </c>
      <c r="E177" s="10">
        <v>9781522509370</v>
      </c>
      <c r="F177" s="11" t="s">
        <v>384</v>
      </c>
      <c r="G177" s="12">
        <v>1</v>
      </c>
      <c r="H177" s="8" t="s">
        <v>15</v>
      </c>
      <c r="I177" s="9" t="s">
        <v>385</v>
      </c>
      <c r="J177" s="9" t="s">
        <v>48</v>
      </c>
      <c r="K177" s="13">
        <v>2017</v>
      </c>
      <c r="L177" s="14" t="str">
        <f>HYPERLINK("http://services.igi-global.com/resolvedoi/resolve.aspx?doi=10.4018/978-1-52250-937-0")</f>
        <v>http://services.igi-global.com/resolvedoi/resolve.aspx?doi=10.4018/978-1-52250-937-0</v>
      </c>
      <c r="M177"/>
    </row>
    <row r="178" spans="1:13" ht="24">
      <c r="A178" s="8">
        <v>177</v>
      </c>
      <c r="B178" s="9" t="s">
        <v>267</v>
      </c>
      <c r="C178" s="9" t="s">
        <v>369</v>
      </c>
      <c r="D178" s="10">
        <v>9781522510383</v>
      </c>
      <c r="E178" s="10">
        <v>9781522510376</v>
      </c>
      <c r="F178" s="11" t="s">
        <v>386</v>
      </c>
      <c r="G178" s="12">
        <v>1</v>
      </c>
      <c r="H178" s="8" t="s">
        <v>15</v>
      </c>
      <c r="I178" s="9" t="s">
        <v>387</v>
      </c>
      <c r="J178" s="9" t="s">
        <v>48</v>
      </c>
      <c r="K178" s="13">
        <v>2017</v>
      </c>
      <c r="L178" s="14" t="str">
        <f>HYPERLINK("http://services.igi-global.com/resolvedoi/resolve.aspx?doi=10.4018/978-1-52251-037-6")</f>
        <v>http://services.igi-global.com/resolvedoi/resolve.aspx?doi=10.4018/978-1-52251-037-6</v>
      </c>
      <c r="M178"/>
    </row>
    <row r="179" spans="1:13" ht="15.75">
      <c r="A179" s="8">
        <v>178</v>
      </c>
      <c r="B179" s="9" t="s">
        <v>267</v>
      </c>
      <c r="C179" s="9" t="s">
        <v>369</v>
      </c>
      <c r="D179" s="10">
        <v>9781522509431</v>
      </c>
      <c r="E179" s="10">
        <v>9781522509424</v>
      </c>
      <c r="F179" s="11" t="s">
        <v>388</v>
      </c>
      <c r="G179" s="12">
        <v>1</v>
      </c>
      <c r="H179" s="8" t="s">
        <v>15</v>
      </c>
      <c r="I179" s="9" t="s">
        <v>389</v>
      </c>
      <c r="J179" s="9" t="s">
        <v>48</v>
      </c>
      <c r="K179" s="13">
        <v>2017</v>
      </c>
      <c r="L179" s="14" t="str">
        <f>HYPERLINK("http://services.igi-global.com/resolvedoi/resolve.aspx?doi=10.4018/978-1-52250-942-4")</f>
        <v>http://services.igi-global.com/resolvedoi/resolve.aspx?doi=10.4018/978-1-52250-942-4</v>
      </c>
      <c r="M179"/>
    </row>
    <row r="180" spans="1:13" ht="24">
      <c r="A180" s="8">
        <v>179</v>
      </c>
      <c r="B180" s="9" t="s">
        <v>267</v>
      </c>
      <c r="C180" s="9" t="s">
        <v>369</v>
      </c>
      <c r="D180" s="10">
        <v>9781522516309</v>
      </c>
      <c r="E180" s="10">
        <v>9781522516293</v>
      </c>
      <c r="F180" s="11" t="s">
        <v>390</v>
      </c>
      <c r="G180" s="12">
        <v>1</v>
      </c>
      <c r="H180" s="8" t="s">
        <v>15</v>
      </c>
      <c r="I180" s="9" t="s">
        <v>216</v>
      </c>
      <c r="J180" s="9" t="s">
        <v>48</v>
      </c>
      <c r="K180" s="13">
        <v>2017</v>
      </c>
      <c r="L180" s="14" t="str">
        <f>HYPERLINK("http://services.igi-global.com/resolvedoi/resolve.aspx?doi=10.4018/978-1-52251-629-3")</f>
        <v>http://services.igi-global.com/resolvedoi/resolve.aspx?doi=10.4018/978-1-52251-629-3</v>
      </c>
      <c r="M180"/>
    </row>
    <row r="181" spans="1:13" ht="24">
      <c r="A181" s="8">
        <v>180</v>
      </c>
      <c r="B181" s="9" t="s">
        <v>267</v>
      </c>
      <c r="C181" s="9" t="s">
        <v>369</v>
      </c>
      <c r="D181" s="10">
        <v>9781522507017</v>
      </c>
      <c r="E181" s="10">
        <v>9781522507000</v>
      </c>
      <c r="F181" s="11" t="s">
        <v>391</v>
      </c>
      <c r="G181" s="12">
        <v>1</v>
      </c>
      <c r="H181" s="8" t="s">
        <v>15</v>
      </c>
      <c r="I181" s="9" t="s">
        <v>392</v>
      </c>
      <c r="J181" s="9" t="s">
        <v>48</v>
      </c>
      <c r="K181" s="13">
        <v>2017</v>
      </c>
      <c r="L181" s="14" t="str">
        <f>HYPERLINK("http://services.igi-global.com/resolvedoi/resolve.aspx?doi=10.4018/978-1-52250-700-0")</f>
        <v>http://services.igi-global.com/resolvedoi/resolve.aspx?doi=10.4018/978-1-52250-700-0</v>
      </c>
      <c r="M181"/>
    </row>
    <row r="182" spans="1:13" ht="15.75">
      <c r="A182" s="8">
        <v>181</v>
      </c>
      <c r="B182" s="9" t="s">
        <v>267</v>
      </c>
      <c r="C182" s="9" t="s">
        <v>369</v>
      </c>
      <c r="D182" s="10">
        <v>9781522505860</v>
      </c>
      <c r="E182" s="10">
        <v>9781522505853</v>
      </c>
      <c r="F182" s="11" t="s">
        <v>393</v>
      </c>
      <c r="G182" s="12">
        <v>1</v>
      </c>
      <c r="H182" s="8" t="s">
        <v>15</v>
      </c>
      <c r="I182" s="9" t="s">
        <v>394</v>
      </c>
      <c r="J182" s="9" t="s">
        <v>48</v>
      </c>
      <c r="K182" s="13">
        <v>2017</v>
      </c>
      <c r="L182" s="14" t="str">
        <f>HYPERLINK("http://services.igi-global.com/resolvedoi/resolve.aspx?doi=10.4018/978-1-52250-585-3")</f>
        <v>http://services.igi-global.com/resolvedoi/resolve.aspx?doi=10.4018/978-1-52250-585-3</v>
      </c>
      <c r="M182"/>
    </row>
    <row r="183" spans="1:13" ht="24">
      <c r="A183" s="8">
        <v>182</v>
      </c>
      <c r="B183" s="9" t="s">
        <v>267</v>
      </c>
      <c r="C183" s="9" t="s">
        <v>268</v>
      </c>
      <c r="D183" s="10">
        <v>9781522521914</v>
      </c>
      <c r="E183" s="10">
        <v>9781522521907</v>
      </c>
      <c r="F183" s="11" t="s">
        <v>395</v>
      </c>
      <c r="G183" s="12">
        <v>1</v>
      </c>
      <c r="H183" s="8" t="s">
        <v>15</v>
      </c>
      <c r="I183" s="9" t="s">
        <v>396</v>
      </c>
      <c r="J183" s="9" t="s">
        <v>48</v>
      </c>
      <c r="K183" s="13">
        <v>2017</v>
      </c>
      <c r="L183" s="14" t="str">
        <f>HYPERLINK("http://services.igi-global.com/resolvedoi/resolve.aspx?doi=10.4018/978-1-52252-190-7")</f>
        <v>http://services.igi-global.com/resolvedoi/resolve.aspx?doi=10.4018/978-1-52252-190-7</v>
      </c>
      <c r="M183"/>
    </row>
    <row r="184" spans="1:13" ht="15.75">
      <c r="A184" s="8">
        <v>183</v>
      </c>
      <c r="B184" s="9" t="s">
        <v>267</v>
      </c>
      <c r="C184" s="9" t="s">
        <v>268</v>
      </c>
      <c r="D184" s="10">
        <v>9781522517047</v>
      </c>
      <c r="E184" s="10">
        <v>9781522517030</v>
      </c>
      <c r="F184" s="11" t="s">
        <v>397</v>
      </c>
      <c r="G184" s="12">
        <v>1</v>
      </c>
      <c r="H184" s="8" t="s">
        <v>15</v>
      </c>
      <c r="I184" s="9" t="s">
        <v>398</v>
      </c>
      <c r="J184" s="9" t="s">
        <v>48</v>
      </c>
      <c r="K184" s="13">
        <v>2017</v>
      </c>
      <c r="L184" s="14" t="str">
        <f>HYPERLINK("http://services.igi-global.com/resolvedoi/resolve.aspx?doi=10.4018/978-1-52251-703-0")</f>
        <v>http://services.igi-global.com/resolvedoi/resolve.aspx?doi=10.4018/978-1-52251-703-0</v>
      </c>
      <c r="M184"/>
    </row>
    <row r="185" spans="1:13" ht="24">
      <c r="A185" s="8">
        <v>184</v>
      </c>
      <c r="B185" s="9" t="s">
        <v>267</v>
      </c>
      <c r="C185" s="9" t="s">
        <v>268</v>
      </c>
      <c r="D185" s="10">
        <v>9781522518303</v>
      </c>
      <c r="E185" s="10">
        <v>9781522518297</v>
      </c>
      <c r="F185" s="11" t="s">
        <v>399</v>
      </c>
      <c r="G185" s="12">
        <v>1</v>
      </c>
      <c r="H185" s="8" t="s">
        <v>15</v>
      </c>
      <c r="I185" s="9" t="s">
        <v>400</v>
      </c>
      <c r="J185" s="9" t="s">
        <v>48</v>
      </c>
      <c r="K185" s="13">
        <v>2017</v>
      </c>
      <c r="L185" s="14" t="str">
        <f>HYPERLINK("http://services.igi-global.com/resolvedoi/resolve.aspx?doi=10.4018/978-1-52251-829-7")</f>
        <v>http://services.igi-global.com/resolvedoi/resolve.aspx?doi=10.4018/978-1-52251-829-7</v>
      </c>
      <c r="M185"/>
    </row>
    <row r="186" spans="1:13" ht="15.75">
      <c r="A186" s="8">
        <v>185</v>
      </c>
      <c r="B186" s="9" t="s">
        <v>267</v>
      </c>
      <c r="C186" s="9" t="s">
        <v>268</v>
      </c>
      <c r="D186" s="10">
        <v>9781522519393</v>
      </c>
      <c r="E186" s="10">
        <v>9781522519386</v>
      </c>
      <c r="F186" s="11" t="s">
        <v>401</v>
      </c>
      <c r="G186" s="12">
        <v>1</v>
      </c>
      <c r="H186" s="8" t="s">
        <v>15</v>
      </c>
      <c r="I186" s="9" t="s">
        <v>402</v>
      </c>
      <c r="J186" s="9" t="s">
        <v>48</v>
      </c>
      <c r="K186" s="13">
        <v>2017</v>
      </c>
      <c r="L186" s="14" t="str">
        <f>HYPERLINK("http://services.igi-global.com/resolvedoi/resolve.aspx?doi=10.4018/978-1-52251-938-6")</f>
        <v>http://services.igi-global.com/resolvedoi/resolve.aspx?doi=10.4018/978-1-52251-938-6</v>
      </c>
      <c r="M186"/>
    </row>
    <row r="187" spans="1:13" ht="15.75">
      <c r="A187" s="8">
        <v>186</v>
      </c>
      <c r="B187" s="9" t="s">
        <v>267</v>
      </c>
      <c r="C187" s="9" t="s">
        <v>268</v>
      </c>
      <c r="D187" s="10">
        <v>9781522519423</v>
      </c>
      <c r="E187" s="10">
        <v>9781522519416</v>
      </c>
      <c r="F187" s="11" t="s">
        <v>403</v>
      </c>
      <c r="G187" s="12">
        <v>1</v>
      </c>
      <c r="H187" s="8" t="s">
        <v>15</v>
      </c>
      <c r="I187" s="9" t="s">
        <v>404</v>
      </c>
      <c r="J187" s="9" t="s">
        <v>48</v>
      </c>
      <c r="K187" s="13">
        <v>2017</v>
      </c>
      <c r="L187" s="14" t="str">
        <f>HYPERLINK("http://services.igi-global.com/resolvedoi/resolve.aspx?doi=10.4018/978-1-52251-941-6")</f>
        <v>http://services.igi-global.com/resolvedoi/resolve.aspx?doi=10.4018/978-1-52251-941-6</v>
      </c>
      <c r="M187"/>
    </row>
    <row r="188" spans="1:13" ht="15.75">
      <c r="A188" s="8">
        <v>187</v>
      </c>
      <c r="B188" s="9" t="s">
        <v>267</v>
      </c>
      <c r="C188" s="9" t="s">
        <v>268</v>
      </c>
      <c r="D188" s="10">
        <v>9781683180142</v>
      </c>
      <c r="E188" s="10">
        <v>9781683180135</v>
      </c>
      <c r="F188" s="11" t="s">
        <v>405</v>
      </c>
      <c r="G188" s="12">
        <v>1</v>
      </c>
      <c r="H188" s="8" t="s">
        <v>15</v>
      </c>
      <c r="I188" s="9" t="s">
        <v>406</v>
      </c>
      <c r="J188" s="9" t="s">
        <v>48</v>
      </c>
      <c r="K188" s="13">
        <v>2017</v>
      </c>
      <c r="L188" s="14" t="str">
        <f>HYPERLINK("http://services.igi-global.com/resolvedoi/resolve.aspx?doi=10.4018/978-1-68318-013-5")</f>
        <v>http://services.igi-global.com/resolvedoi/resolve.aspx?doi=10.4018/978-1-68318-013-5</v>
      </c>
      <c r="M188"/>
    </row>
    <row r="189" spans="1:13" ht="15.75">
      <c r="A189" s="8">
        <v>188</v>
      </c>
      <c r="B189" s="9" t="s">
        <v>267</v>
      </c>
      <c r="C189" s="9" t="s">
        <v>268</v>
      </c>
      <c r="D189" s="10">
        <v>9781522510239</v>
      </c>
      <c r="E189" s="10">
        <v>9781522510222</v>
      </c>
      <c r="F189" s="11" t="s">
        <v>407</v>
      </c>
      <c r="G189" s="12">
        <v>1</v>
      </c>
      <c r="H189" s="8" t="s">
        <v>15</v>
      </c>
      <c r="I189" s="9" t="s">
        <v>408</v>
      </c>
      <c r="J189" s="9" t="s">
        <v>48</v>
      </c>
      <c r="K189" s="13">
        <v>2017</v>
      </c>
      <c r="L189" s="14" t="str">
        <f>HYPERLINK("http://services.igi-global.com/resolvedoi/resolve.aspx?doi=10.4018/978-1-52251-022-2")</f>
        <v>http://services.igi-global.com/resolvedoi/resolve.aspx?doi=10.4018/978-1-52251-022-2</v>
      </c>
      <c r="M189"/>
    </row>
    <row r="190" spans="1:13" ht="15.75">
      <c r="A190" s="8">
        <v>189</v>
      </c>
      <c r="B190" s="9" t="s">
        <v>267</v>
      </c>
      <c r="C190" s="9" t="s">
        <v>268</v>
      </c>
      <c r="D190" s="10">
        <v>9781522508656</v>
      </c>
      <c r="E190" s="10">
        <v>9781522508649</v>
      </c>
      <c r="F190" s="11" t="s">
        <v>409</v>
      </c>
      <c r="G190" s="12">
        <v>1</v>
      </c>
      <c r="H190" s="8" t="s">
        <v>15</v>
      </c>
      <c r="I190" s="9" t="s">
        <v>410</v>
      </c>
      <c r="J190" s="9" t="s">
        <v>48</v>
      </c>
      <c r="K190" s="13">
        <v>2017</v>
      </c>
      <c r="L190" s="14" t="str">
        <f>HYPERLINK("http://services.igi-global.com/resolvedoi/resolve.aspx?doi=10.4018/978-1-52250-864-9")</f>
        <v>http://services.igi-global.com/resolvedoi/resolve.aspx?doi=10.4018/978-1-52250-864-9</v>
      </c>
      <c r="M190"/>
    </row>
    <row r="191" spans="1:13" ht="24">
      <c r="A191" s="8">
        <v>190</v>
      </c>
      <c r="B191" s="9" t="s">
        <v>267</v>
      </c>
      <c r="C191" s="9" t="s">
        <v>268</v>
      </c>
      <c r="D191" s="10">
        <v>9781522507048</v>
      </c>
      <c r="E191" s="10">
        <v>9781522507031</v>
      </c>
      <c r="F191" s="11" t="s">
        <v>411</v>
      </c>
      <c r="G191" s="12">
        <v>1</v>
      </c>
      <c r="H191" s="8" t="s">
        <v>15</v>
      </c>
      <c r="I191" s="9" t="s">
        <v>412</v>
      </c>
      <c r="J191" s="9" t="s">
        <v>48</v>
      </c>
      <c r="K191" s="13">
        <v>2017</v>
      </c>
      <c r="L191" s="14" t="str">
        <f>HYPERLINK("http://services.igi-global.com/resolvedoi/resolve.aspx?doi=10.4018/978-1-52250-703-1")</f>
        <v>http://services.igi-global.com/resolvedoi/resolve.aspx?doi=10.4018/978-1-52250-703-1</v>
      </c>
      <c r="M191"/>
    </row>
    <row r="192" spans="1:13" ht="15.75">
      <c r="A192" s="8">
        <v>191</v>
      </c>
      <c r="B192" s="9" t="s">
        <v>267</v>
      </c>
      <c r="C192" s="9" t="s">
        <v>268</v>
      </c>
      <c r="D192" s="10">
        <v>9781522507420</v>
      </c>
      <c r="E192" s="10">
        <v>9781522507413</v>
      </c>
      <c r="F192" s="11" t="s">
        <v>413</v>
      </c>
      <c r="G192" s="12">
        <v>1</v>
      </c>
      <c r="H192" s="8" t="s">
        <v>15</v>
      </c>
      <c r="I192" s="9" t="s">
        <v>412</v>
      </c>
      <c r="J192" s="9" t="s">
        <v>48</v>
      </c>
      <c r="K192" s="13">
        <v>2017</v>
      </c>
      <c r="L192" s="14" t="str">
        <f>HYPERLINK("http://services.igi-global.com/resolvedoi/resolve.aspx?doi=10.4018/978-1-52250-741-3")</f>
        <v>http://services.igi-global.com/resolvedoi/resolve.aspx?doi=10.4018/978-1-52250-741-3</v>
      </c>
      <c r="M192"/>
    </row>
    <row r="193" spans="1:13" ht="24">
      <c r="A193" s="8">
        <v>192</v>
      </c>
      <c r="B193" s="9" t="s">
        <v>267</v>
      </c>
      <c r="C193" s="9" t="s">
        <v>268</v>
      </c>
      <c r="D193" s="10">
        <v>9781522510178</v>
      </c>
      <c r="E193" s="10">
        <v>9781522510161</v>
      </c>
      <c r="F193" s="11" t="s">
        <v>414</v>
      </c>
      <c r="G193" s="12">
        <v>1</v>
      </c>
      <c r="H193" s="8" t="s">
        <v>15</v>
      </c>
      <c r="I193" s="9" t="s">
        <v>415</v>
      </c>
      <c r="J193" s="9" t="s">
        <v>48</v>
      </c>
      <c r="K193" s="13">
        <v>2017</v>
      </c>
      <c r="L193" s="14" t="str">
        <f>HYPERLINK("http://services.igi-global.com/resolvedoi/resolve.aspx?doi=10.4018/978-1-52251-016-1")</f>
        <v>http://services.igi-global.com/resolvedoi/resolve.aspx?doi=10.4018/978-1-52251-016-1</v>
      </c>
      <c r="M193"/>
    </row>
    <row r="194" spans="1:13" ht="15.75">
      <c r="A194" s="8">
        <v>193</v>
      </c>
      <c r="B194" s="9" t="s">
        <v>267</v>
      </c>
      <c r="C194" s="9" t="s">
        <v>268</v>
      </c>
      <c r="D194" s="10">
        <v>9781522506034</v>
      </c>
      <c r="E194" s="10">
        <v>9781522506027</v>
      </c>
      <c r="F194" s="11" t="s">
        <v>416</v>
      </c>
      <c r="G194" s="12">
        <v>1</v>
      </c>
      <c r="H194" s="8" t="s">
        <v>15</v>
      </c>
      <c r="I194" s="9" t="s">
        <v>417</v>
      </c>
      <c r="J194" s="9" t="s">
        <v>48</v>
      </c>
      <c r="K194" s="13">
        <v>2017</v>
      </c>
      <c r="L194" s="14" t="str">
        <f>HYPERLINK("http://services.igi-global.com/resolvedoi/resolve.aspx?doi=10.4018/978-1-52250-602-7")</f>
        <v>http://services.igi-global.com/resolvedoi/resolve.aspx?doi=10.4018/978-1-52250-602-7</v>
      </c>
      <c r="M194"/>
    </row>
    <row r="195" spans="1:13" ht="24">
      <c r="A195" s="8">
        <v>194</v>
      </c>
      <c r="B195" s="9" t="s">
        <v>267</v>
      </c>
      <c r="C195" s="9" t="s">
        <v>268</v>
      </c>
      <c r="D195" s="10">
        <v>9781522504641</v>
      </c>
      <c r="E195" s="10">
        <v>9781522504634</v>
      </c>
      <c r="F195" s="11" t="s">
        <v>418</v>
      </c>
      <c r="G195" s="12">
        <v>1</v>
      </c>
      <c r="H195" s="8" t="s">
        <v>15</v>
      </c>
      <c r="I195" s="9" t="s">
        <v>419</v>
      </c>
      <c r="J195" s="9" t="s">
        <v>48</v>
      </c>
      <c r="K195" s="13">
        <v>2016</v>
      </c>
      <c r="L195" s="14" t="str">
        <f>HYPERLINK("http://services.igi-global.com/resolvedoi/resolve.aspx?doi=10.4018/978-1-52250-463-4")</f>
        <v>http://services.igi-global.com/resolvedoi/resolve.aspx?doi=10.4018/978-1-52250-463-4</v>
      </c>
      <c r="M195"/>
    </row>
    <row r="196" spans="1:13" ht="15.75">
      <c r="A196" s="8">
        <v>195</v>
      </c>
      <c r="B196" s="9" t="s">
        <v>267</v>
      </c>
      <c r="C196" s="9" t="s">
        <v>268</v>
      </c>
      <c r="D196" s="10">
        <v>9781522504498</v>
      </c>
      <c r="E196" s="10">
        <v>9781522504481</v>
      </c>
      <c r="F196" s="11" t="s">
        <v>420</v>
      </c>
      <c r="G196" s="12">
        <v>1</v>
      </c>
      <c r="H196" s="8" t="s">
        <v>15</v>
      </c>
      <c r="I196" s="9" t="s">
        <v>421</v>
      </c>
      <c r="J196" s="9" t="s">
        <v>48</v>
      </c>
      <c r="K196" s="13">
        <v>2016</v>
      </c>
      <c r="L196" s="14" t="str">
        <f>HYPERLINK("http://services.igi-global.com/resolvedoi/resolve.aspx?doi=10.4018/978-1-52250-448-1")</f>
        <v>http://services.igi-global.com/resolvedoi/resolve.aspx?doi=10.4018/978-1-52250-448-1</v>
      </c>
      <c r="M196"/>
    </row>
    <row r="197" spans="1:13" ht="24">
      <c r="A197" s="8">
        <v>196</v>
      </c>
      <c r="B197" s="9" t="s">
        <v>267</v>
      </c>
      <c r="C197" s="9" t="s">
        <v>268</v>
      </c>
      <c r="D197" s="10">
        <v>9781522501060</v>
      </c>
      <c r="E197" s="10">
        <v>9781522501053</v>
      </c>
      <c r="F197" s="11" t="s">
        <v>422</v>
      </c>
      <c r="G197" s="12">
        <v>1</v>
      </c>
      <c r="H197" s="8" t="s">
        <v>15</v>
      </c>
      <c r="I197" s="9" t="s">
        <v>423</v>
      </c>
      <c r="J197" s="9" t="s">
        <v>48</v>
      </c>
      <c r="K197" s="13">
        <v>2016</v>
      </c>
      <c r="L197" s="14" t="str">
        <f>HYPERLINK("http://services.igi-global.com/resolvedoi/resolve.aspx?doi=10.4018/978-1-52250-105-3")</f>
        <v>http://services.igi-global.com/resolvedoi/resolve.aspx?doi=10.4018/978-1-52250-105-3</v>
      </c>
      <c r="M197"/>
    </row>
    <row r="198" ht="15.75">
      <c r="G198" s="15">
        <v>212</v>
      </c>
    </row>
  </sheetData>
  <conditionalFormatting sqref="E2:E197">
    <cfRule type="duplicateValues" priority="1" dxfId="0">
      <formula>AND(COUNTIF($E$2:$E$197,E2)&gt;1,NOT(ISBLANK(E2)))</formula>
    </cfRule>
    <cfRule type="duplicateValues" priority="2" dxfId="0">
      <formula>AND(COUNTIF($E$2:$E$197,E2)&gt;1,NOT(ISBLANK(E2)))</formula>
    </cfRule>
    <cfRule type="duplicateValues" priority="3" dxfId="0">
      <formula>AND(COUNTIF($E$2:$E$197,E2)&gt;1,NOT(ISBLANK(E2)))</formula>
    </cfRule>
    <cfRule type="duplicateValues" priority="4" dxfId="0">
      <formula>AND(COUNTIF($E$2:$E$197,E2)&gt;1,NOT(ISBLANK(E2)))</formula>
    </cfRule>
  </conditionalFormatting>
  <conditionalFormatting sqref="D2:D197">
    <cfRule type="duplicateValues" priority="5" dxfId="0">
      <formula>AND(COUNTIF($D$2:$D$197,D2)&gt;1,NOT(ISBLANK(D2)))</formula>
    </cfRule>
    <cfRule type="duplicateValues" priority="6" dxfId="0">
      <formula>AND(COUNTIF($D$2:$D$197,D2)&gt;1,NOT(ISBLANK(D2)))</formula>
    </cfRule>
    <cfRule type="duplicateValues" priority="7" dxfId="0">
      <formula>AND(COUNTIF($D$2:$D$197,D2)&gt;1,NOT(ISBLANK(D2)))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 topLeftCell="A4">
      <selection activeCell="T16" sqref="T16"/>
    </sheetView>
  </sheetViews>
  <sheetFormatPr defaultColWidth="9.00390625" defaultRowHeight="15.75"/>
  <cols>
    <col min="1" max="1" width="5.50390625" style="36" customWidth="1"/>
    <col min="2" max="2" width="12.50390625" style="19" hidden="1" customWidth="1"/>
    <col min="3" max="3" width="5.75390625" style="19" customWidth="1"/>
    <col min="4" max="4" width="10.25390625" style="37" customWidth="1"/>
    <col min="5" max="6" width="13.625" style="38" customWidth="1"/>
    <col min="7" max="7" width="38.50390625" style="6" customWidth="1"/>
    <col min="8" max="9" width="4.875" style="36" customWidth="1"/>
    <col min="10" max="10" width="9.75390625" style="19" customWidth="1"/>
    <col min="11" max="11" width="8.375" style="19" customWidth="1"/>
    <col min="12" max="12" width="6.125" style="36" customWidth="1"/>
    <col min="13" max="14" width="9.00390625" style="19" hidden="1" customWidth="1"/>
    <col min="15" max="15" width="11.25390625" style="19" hidden="1" customWidth="1"/>
    <col min="16" max="16" width="9.00390625" style="19" hidden="1" customWidth="1"/>
    <col min="17" max="17" width="10.50390625" style="19" hidden="1" customWidth="1"/>
    <col min="18" max="18" width="12.00390625" style="19" hidden="1" customWidth="1"/>
    <col min="19" max="19" width="6.375" style="19" hidden="1" customWidth="1"/>
    <col min="20" max="20" width="25.25390625" style="18" customWidth="1"/>
    <col min="21" max="21" width="9.00390625" style="32" customWidth="1"/>
    <col min="257" max="257" width="5.50390625" style="0" customWidth="1"/>
    <col min="258" max="258" width="9.00390625" style="0" hidden="1" customWidth="1"/>
    <col min="259" max="259" width="5.75390625" style="0" customWidth="1"/>
    <col min="260" max="260" width="10.25390625" style="0" customWidth="1"/>
    <col min="261" max="262" width="13.625" style="0" customWidth="1"/>
    <col min="263" max="263" width="38.50390625" style="0" customWidth="1"/>
    <col min="264" max="265" width="4.875" style="0" customWidth="1"/>
    <col min="266" max="266" width="9.75390625" style="0" customWidth="1"/>
    <col min="267" max="267" width="8.375" style="0" customWidth="1"/>
    <col min="268" max="268" width="6.125" style="0" customWidth="1"/>
    <col min="269" max="275" width="9.00390625" style="0" hidden="1" customWidth="1"/>
    <col min="276" max="276" width="25.25390625" style="0" customWidth="1"/>
    <col min="277" max="277" width="9.00390625" style="0" customWidth="1"/>
    <col min="513" max="513" width="5.50390625" style="0" customWidth="1"/>
    <col min="514" max="514" width="9.00390625" style="0" hidden="1" customWidth="1"/>
    <col min="515" max="515" width="5.75390625" style="0" customWidth="1"/>
    <col min="516" max="516" width="10.25390625" style="0" customWidth="1"/>
    <col min="517" max="518" width="13.625" style="0" customWidth="1"/>
    <col min="519" max="519" width="38.50390625" style="0" customWidth="1"/>
    <col min="520" max="521" width="4.875" style="0" customWidth="1"/>
    <col min="522" max="522" width="9.75390625" style="0" customWidth="1"/>
    <col min="523" max="523" width="8.375" style="0" customWidth="1"/>
    <col min="524" max="524" width="6.125" style="0" customWidth="1"/>
    <col min="525" max="531" width="9.00390625" style="0" hidden="1" customWidth="1"/>
    <col min="532" max="532" width="25.25390625" style="0" customWidth="1"/>
    <col min="533" max="533" width="9.00390625" style="0" customWidth="1"/>
    <col min="769" max="769" width="5.50390625" style="0" customWidth="1"/>
    <col min="770" max="770" width="9.00390625" style="0" hidden="1" customWidth="1"/>
    <col min="771" max="771" width="5.75390625" style="0" customWidth="1"/>
    <col min="772" max="772" width="10.25390625" style="0" customWidth="1"/>
    <col min="773" max="774" width="13.625" style="0" customWidth="1"/>
    <col min="775" max="775" width="38.50390625" style="0" customWidth="1"/>
    <col min="776" max="777" width="4.875" style="0" customWidth="1"/>
    <col min="778" max="778" width="9.75390625" style="0" customWidth="1"/>
    <col min="779" max="779" width="8.375" style="0" customWidth="1"/>
    <col min="780" max="780" width="6.125" style="0" customWidth="1"/>
    <col min="781" max="787" width="9.00390625" style="0" hidden="1" customWidth="1"/>
    <col min="788" max="788" width="25.25390625" style="0" customWidth="1"/>
    <col min="789" max="789" width="9.00390625" style="0" customWidth="1"/>
    <col min="1025" max="1025" width="5.50390625" style="0" customWidth="1"/>
    <col min="1026" max="1026" width="9.00390625" style="0" hidden="1" customWidth="1"/>
    <col min="1027" max="1027" width="5.75390625" style="0" customWidth="1"/>
    <col min="1028" max="1028" width="10.25390625" style="0" customWidth="1"/>
    <col min="1029" max="1030" width="13.625" style="0" customWidth="1"/>
    <col min="1031" max="1031" width="38.50390625" style="0" customWidth="1"/>
    <col min="1032" max="1033" width="4.875" style="0" customWidth="1"/>
    <col min="1034" max="1034" width="9.75390625" style="0" customWidth="1"/>
    <col min="1035" max="1035" width="8.375" style="0" customWidth="1"/>
    <col min="1036" max="1036" width="6.125" style="0" customWidth="1"/>
    <col min="1037" max="1043" width="9.00390625" style="0" hidden="1" customWidth="1"/>
    <col min="1044" max="1044" width="25.25390625" style="0" customWidth="1"/>
    <col min="1045" max="1045" width="9.00390625" style="0" customWidth="1"/>
    <col min="1281" max="1281" width="5.50390625" style="0" customWidth="1"/>
    <col min="1282" max="1282" width="9.00390625" style="0" hidden="1" customWidth="1"/>
    <col min="1283" max="1283" width="5.75390625" style="0" customWidth="1"/>
    <col min="1284" max="1284" width="10.25390625" style="0" customWidth="1"/>
    <col min="1285" max="1286" width="13.625" style="0" customWidth="1"/>
    <col min="1287" max="1287" width="38.50390625" style="0" customWidth="1"/>
    <col min="1288" max="1289" width="4.875" style="0" customWidth="1"/>
    <col min="1290" max="1290" width="9.75390625" style="0" customWidth="1"/>
    <col min="1291" max="1291" width="8.375" style="0" customWidth="1"/>
    <col min="1292" max="1292" width="6.125" style="0" customWidth="1"/>
    <col min="1293" max="1299" width="9.00390625" style="0" hidden="1" customWidth="1"/>
    <col min="1300" max="1300" width="25.25390625" style="0" customWidth="1"/>
    <col min="1301" max="1301" width="9.00390625" style="0" customWidth="1"/>
    <col min="1537" max="1537" width="5.50390625" style="0" customWidth="1"/>
    <col min="1538" max="1538" width="9.00390625" style="0" hidden="1" customWidth="1"/>
    <col min="1539" max="1539" width="5.75390625" style="0" customWidth="1"/>
    <col min="1540" max="1540" width="10.25390625" style="0" customWidth="1"/>
    <col min="1541" max="1542" width="13.625" style="0" customWidth="1"/>
    <col min="1543" max="1543" width="38.50390625" style="0" customWidth="1"/>
    <col min="1544" max="1545" width="4.875" style="0" customWidth="1"/>
    <col min="1546" max="1546" width="9.75390625" style="0" customWidth="1"/>
    <col min="1547" max="1547" width="8.375" style="0" customWidth="1"/>
    <col min="1548" max="1548" width="6.125" style="0" customWidth="1"/>
    <col min="1549" max="1555" width="9.00390625" style="0" hidden="1" customWidth="1"/>
    <col min="1556" max="1556" width="25.25390625" style="0" customWidth="1"/>
    <col min="1557" max="1557" width="9.00390625" style="0" customWidth="1"/>
    <col min="1793" max="1793" width="5.50390625" style="0" customWidth="1"/>
    <col min="1794" max="1794" width="9.00390625" style="0" hidden="1" customWidth="1"/>
    <col min="1795" max="1795" width="5.75390625" style="0" customWidth="1"/>
    <col min="1796" max="1796" width="10.25390625" style="0" customWidth="1"/>
    <col min="1797" max="1798" width="13.625" style="0" customWidth="1"/>
    <col min="1799" max="1799" width="38.50390625" style="0" customWidth="1"/>
    <col min="1800" max="1801" width="4.875" style="0" customWidth="1"/>
    <col min="1802" max="1802" width="9.75390625" style="0" customWidth="1"/>
    <col min="1803" max="1803" width="8.375" style="0" customWidth="1"/>
    <col min="1804" max="1804" width="6.125" style="0" customWidth="1"/>
    <col min="1805" max="1811" width="9.00390625" style="0" hidden="1" customWidth="1"/>
    <col min="1812" max="1812" width="25.25390625" style="0" customWidth="1"/>
    <col min="1813" max="1813" width="9.00390625" style="0" customWidth="1"/>
    <col min="2049" max="2049" width="5.50390625" style="0" customWidth="1"/>
    <col min="2050" max="2050" width="9.00390625" style="0" hidden="1" customWidth="1"/>
    <col min="2051" max="2051" width="5.75390625" style="0" customWidth="1"/>
    <col min="2052" max="2052" width="10.25390625" style="0" customWidth="1"/>
    <col min="2053" max="2054" width="13.625" style="0" customWidth="1"/>
    <col min="2055" max="2055" width="38.50390625" style="0" customWidth="1"/>
    <col min="2056" max="2057" width="4.875" style="0" customWidth="1"/>
    <col min="2058" max="2058" width="9.75390625" style="0" customWidth="1"/>
    <col min="2059" max="2059" width="8.375" style="0" customWidth="1"/>
    <col min="2060" max="2060" width="6.125" style="0" customWidth="1"/>
    <col min="2061" max="2067" width="9.00390625" style="0" hidden="1" customWidth="1"/>
    <col min="2068" max="2068" width="25.25390625" style="0" customWidth="1"/>
    <col min="2069" max="2069" width="9.00390625" style="0" customWidth="1"/>
    <col min="2305" max="2305" width="5.50390625" style="0" customWidth="1"/>
    <col min="2306" max="2306" width="9.00390625" style="0" hidden="1" customWidth="1"/>
    <col min="2307" max="2307" width="5.75390625" style="0" customWidth="1"/>
    <col min="2308" max="2308" width="10.25390625" style="0" customWidth="1"/>
    <col min="2309" max="2310" width="13.625" style="0" customWidth="1"/>
    <col min="2311" max="2311" width="38.50390625" style="0" customWidth="1"/>
    <col min="2312" max="2313" width="4.875" style="0" customWidth="1"/>
    <col min="2314" max="2314" width="9.75390625" style="0" customWidth="1"/>
    <col min="2315" max="2315" width="8.375" style="0" customWidth="1"/>
    <col min="2316" max="2316" width="6.125" style="0" customWidth="1"/>
    <col min="2317" max="2323" width="9.00390625" style="0" hidden="1" customWidth="1"/>
    <col min="2324" max="2324" width="25.25390625" style="0" customWidth="1"/>
    <col min="2325" max="2325" width="9.00390625" style="0" customWidth="1"/>
    <col min="2561" max="2561" width="5.50390625" style="0" customWidth="1"/>
    <col min="2562" max="2562" width="9.00390625" style="0" hidden="1" customWidth="1"/>
    <col min="2563" max="2563" width="5.75390625" style="0" customWidth="1"/>
    <col min="2564" max="2564" width="10.25390625" style="0" customWidth="1"/>
    <col min="2565" max="2566" width="13.625" style="0" customWidth="1"/>
    <col min="2567" max="2567" width="38.50390625" style="0" customWidth="1"/>
    <col min="2568" max="2569" width="4.875" style="0" customWidth="1"/>
    <col min="2570" max="2570" width="9.75390625" style="0" customWidth="1"/>
    <col min="2571" max="2571" width="8.375" style="0" customWidth="1"/>
    <col min="2572" max="2572" width="6.125" style="0" customWidth="1"/>
    <col min="2573" max="2579" width="9.00390625" style="0" hidden="1" customWidth="1"/>
    <col min="2580" max="2580" width="25.25390625" style="0" customWidth="1"/>
    <col min="2581" max="2581" width="9.00390625" style="0" customWidth="1"/>
    <col min="2817" max="2817" width="5.50390625" style="0" customWidth="1"/>
    <col min="2818" max="2818" width="9.00390625" style="0" hidden="1" customWidth="1"/>
    <col min="2819" max="2819" width="5.75390625" style="0" customWidth="1"/>
    <col min="2820" max="2820" width="10.25390625" style="0" customWidth="1"/>
    <col min="2821" max="2822" width="13.625" style="0" customWidth="1"/>
    <col min="2823" max="2823" width="38.50390625" style="0" customWidth="1"/>
    <col min="2824" max="2825" width="4.875" style="0" customWidth="1"/>
    <col min="2826" max="2826" width="9.75390625" style="0" customWidth="1"/>
    <col min="2827" max="2827" width="8.375" style="0" customWidth="1"/>
    <col min="2828" max="2828" width="6.125" style="0" customWidth="1"/>
    <col min="2829" max="2835" width="9.00390625" style="0" hidden="1" customWidth="1"/>
    <col min="2836" max="2836" width="25.25390625" style="0" customWidth="1"/>
    <col min="2837" max="2837" width="9.00390625" style="0" customWidth="1"/>
    <col min="3073" max="3073" width="5.50390625" style="0" customWidth="1"/>
    <col min="3074" max="3074" width="9.00390625" style="0" hidden="1" customWidth="1"/>
    <col min="3075" max="3075" width="5.75390625" style="0" customWidth="1"/>
    <col min="3076" max="3076" width="10.25390625" style="0" customWidth="1"/>
    <col min="3077" max="3078" width="13.625" style="0" customWidth="1"/>
    <col min="3079" max="3079" width="38.50390625" style="0" customWidth="1"/>
    <col min="3080" max="3081" width="4.875" style="0" customWidth="1"/>
    <col min="3082" max="3082" width="9.75390625" style="0" customWidth="1"/>
    <col min="3083" max="3083" width="8.375" style="0" customWidth="1"/>
    <col min="3084" max="3084" width="6.125" style="0" customWidth="1"/>
    <col min="3085" max="3091" width="9.00390625" style="0" hidden="1" customWidth="1"/>
    <col min="3092" max="3092" width="25.25390625" style="0" customWidth="1"/>
    <col min="3093" max="3093" width="9.00390625" style="0" customWidth="1"/>
    <col min="3329" max="3329" width="5.50390625" style="0" customWidth="1"/>
    <col min="3330" max="3330" width="9.00390625" style="0" hidden="1" customWidth="1"/>
    <col min="3331" max="3331" width="5.75390625" style="0" customWidth="1"/>
    <col min="3332" max="3332" width="10.25390625" style="0" customWidth="1"/>
    <col min="3333" max="3334" width="13.625" style="0" customWidth="1"/>
    <col min="3335" max="3335" width="38.50390625" style="0" customWidth="1"/>
    <col min="3336" max="3337" width="4.875" style="0" customWidth="1"/>
    <col min="3338" max="3338" width="9.75390625" style="0" customWidth="1"/>
    <col min="3339" max="3339" width="8.375" style="0" customWidth="1"/>
    <col min="3340" max="3340" width="6.125" style="0" customWidth="1"/>
    <col min="3341" max="3347" width="9.00390625" style="0" hidden="1" customWidth="1"/>
    <col min="3348" max="3348" width="25.25390625" style="0" customWidth="1"/>
    <col min="3349" max="3349" width="9.00390625" style="0" customWidth="1"/>
    <col min="3585" max="3585" width="5.50390625" style="0" customWidth="1"/>
    <col min="3586" max="3586" width="9.00390625" style="0" hidden="1" customWidth="1"/>
    <col min="3587" max="3587" width="5.75390625" style="0" customWidth="1"/>
    <col min="3588" max="3588" width="10.25390625" style="0" customWidth="1"/>
    <col min="3589" max="3590" width="13.625" style="0" customWidth="1"/>
    <col min="3591" max="3591" width="38.50390625" style="0" customWidth="1"/>
    <col min="3592" max="3593" width="4.875" style="0" customWidth="1"/>
    <col min="3594" max="3594" width="9.75390625" style="0" customWidth="1"/>
    <col min="3595" max="3595" width="8.375" style="0" customWidth="1"/>
    <col min="3596" max="3596" width="6.125" style="0" customWidth="1"/>
    <col min="3597" max="3603" width="9.00390625" style="0" hidden="1" customWidth="1"/>
    <col min="3604" max="3604" width="25.25390625" style="0" customWidth="1"/>
    <col min="3605" max="3605" width="9.00390625" style="0" customWidth="1"/>
    <col min="3841" max="3841" width="5.50390625" style="0" customWidth="1"/>
    <col min="3842" max="3842" width="9.00390625" style="0" hidden="1" customWidth="1"/>
    <col min="3843" max="3843" width="5.75390625" style="0" customWidth="1"/>
    <col min="3844" max="3844" width="10.25390625" style="0" customWidth="1"/>
    <col min="3845" max="3846" width="13.625" style="0" customWidth="1"/>
    <col min="3847" max="3847" width="38.50390625" style="0" customWidth="1"/>
    <col min="3848" max="3849" width="4.875" style="0" customWidth="1"/>
    <col min="3850" max="3850" width="9.75390625" style="0" customWidth="1"/>
    <col min="3851" max="3851" width="8.375" style="0" customWidth="1"/>
    <col min="3852" max="3852" width="6.125" style="0" customWidth="1"/>
    <col min="3853" max="3859" width="9.00390625" style="0" hidden="1" customWidth="1"/>
    <col min="3860" max="3860" width="25.25390625" style="0" customWidth="1"/>
    <col min="3861" max="3861" width="9.00390625" style="0" customWidth="1"/>
    <col min="4097" max="4097" width="5.50390625" style="0" customWidth="1"/>
    <col min="4098" max="4098" width="9.00390625" style="0" hidden="1" customWidth="1"/>
    <col min="4099" max="4099" width="5.75390625" style="0" customWidth="1"/>
    <col min="4100" max="4100" width="10.25390625" style="0" customWidth="1"/>
    <col min="4101" max="4102" width="13.625" style="0" customWidth="1"/>
    <col min="4103" max="4103" width="38.50390625" style="0" customWidth="1"/>
    <col min="4104" max="4105" width="4.875" style="0" customWidth="1"/>
    <col min="4106" max="4106" width="9.75390625" style="0" customWidth="1"/>
    <col min="4107" max="4107" width="8.375" style="0" customWidth="1"/>
    <col min="4108" max="4108" width="6.125" style="0" customWidth="1"/>
    <col min="4109" max="4115" width="9.00390625" style="0" hidden="1" customWidth="1"/>
    <col min="4116" max="4116" width="25.25390625" style="0" customWidth="1"/>
    <col min="4117" max="4117" width="9.00390625" style="0" customWidth="1"/>
    <col min="4353" max="4353" width="5.50390625" style="0" customWidth="1"/>
    <col min="4354" max="4354" width="9.00390625" style="0" hidden="1" customWidth="1"/>
    <col min="4355" max="4355" width="5.75390625" style="0" customWidth="1"/>
    <col min="4356" max="4356" width="10.25390625" style="0" customWidth="1"/>
    <col min="4357" max="4358" width="13.625" style="0" customWidth="1"/>
    <col min="4359" max="4359" width="38.50390625" style="0" customWidth="1"/>
    <col min="4360" max="4361" width="4.875" style="0" customWidth="1"/>
    <col min="4362" max="4362" width="9.75390625" style="0" customWidth="1"/>
    <col min="4363" max="4363" width="8.375" style="0" customWidth="1"/>
    <col min="4364" max="4364" width="6.125" style="0" customWidth="1"/>
    <col min="4365" max="4371" width="9.00390625" style="0" hidden="1" customWidth="1"/>
    <col min="4372" max="4372" width="25.25390625" style="0" customWidth="1"/>
    <col min="4373" max="4373" width="9.00390625" style="0" customWidth="1"/>
    <col min="4609" max="4609" width="5.50390625" style="0" customWidth="1"/>
    <col min="4610" max="4610" width="9.00390625" style="0" hidden="1" customWidth="1"/>
    <col min="4611" max="4611" width="5.75390625" style="0" customWidth="1"/>
    <col min="4612" max="4612" width="10.25390625" style="0" customWidth="1"/>
    <col min="4613" max="4614" width="13.625" style="0" customWidth="1"/>
    <col min="4615" max="4615" width="38.50390625" style="0" customWidth="1"/>
    <col min="4616" max="4617" width="4.875" style="0" customWidth="1"/>
    <col min="4618" max="4618" width="9.75390625" style="0" customWidth="1"/>
    <col min="4619" max="4619" width="8.375" style="0" customWidth="1"/>
    <col min="4620" max="4620" width="6.125" style="0" customWidth="1"/>
    <col min="4621" max="4627" width="9.00390625" style="0" hidden="1" customWidth="1"/>
    <col min="4628" max="4628" width="25.25390625" style="0" customWidth="1"/>
    <col min="4629" max="4629" width="9.00390625" style="0" customWidth="1"/>
    <col min="4865" max="4865" width="5.50390625" style="0" customWidth="1"/>
    <col min="4866" max="4866" width="9.00390625" style="0" hidden="1" customWidth="1"/>
    <col min="4867" max="4867" width="5.75390625" style="0" customWidth="1"/>
    <col min="4868" max="4868" width="10.25390625" style="0" customWidth="1"/>
    <col min="4869" max="4870" width="13.625" style="0" customWidth="1"/>
    <col min="4871" max="4871" width="38.50390625" style="0" customWidth="1"/>
    <col min="4872" max="4873" width="4.875" style="0" customWidth="1"/>
    <col min="4874" max="4874" width="9.75390625" style="0" customWidth="1"/>
    <col min="4875" max="4875" width="8.375" style="0" customWidth="1"/>
    <col min="4876" max="4876" width="6.125" style="0" customWidth="1"/>
    <col min="4877" max="4883" width="9.00390625" style="0" hidden="1" customWidth="1"/>
    <col min="4884" max="4884" width="25.25390625" style="0" customWidth="1"/>
    <col min="4885" max="4885" width="9.00390625" style="0" customWidth="1"/>
    <col min="5121" max="5121" width="5.50390625" style="0" customWidth="1"/>
    <col min="5122" max="5122" width="9.00390625" style="0" hidden="1" customWidth="1"/>
    <col min="5123" max="5123" width="5.75390625" style="0" customWidth="1"/>
    <col min="5124" max="5124" width="10.25390625" style="0" customWidth="1"/>
    <col min="5125" max="5126" width="13.625" style="0" customWidth="1"/>
    <col min="5127" max="5127" width="38.50390625" style="0" customWidth="1"/>
    <col min="5128" max="5129" width="4.875" style="0" customWidth="1"/>
    <col min="5130" max="5130" width="9.75390625" style="0" customWidth="1"/>
    <col min="5131" max="5131" width="8.375" style="0" customWidth="1"/>
    <col min="5132" max="5132" width="6.125" style="0" customWidth="1"/>
    <col min="5133" max="5139" width="9.00390625" style="0" hidden="1" customWidth="1"/>
    <col min="5140" max="5140" width="25.25390625" style="0" customWidth="1"/>
    <col min="5141" max="5141" width="9.00390625" style="0" customWidth="1"/>
    <col min="5377" max="5377" width="5.50390625" style="0" customWidth="1"/>
    <col min="5378" max="5378" width="9.00390625" style="0" hidden="1" customWidth="1"/>
    <col min="5379" max="5379" width="5.75390625" style="0" customWidth="1"/>
    <col min="5380" max="5380" width="10.25390625" style="0" customWidth="1"/>
    <col min="5381" max="5382" width="13.625" style="0" customWidth="1"/>
    <col min="5383" max="5383" width="38.50390625" style="0" customWidth="1"/>
    <col min="5384" max="5385" width="4.875" style="0" customWidth="1"/>
    <col min="5386" max="5386" width="9.75390625" style="0" customWidth="1"/>
    <col min="5387" max="5387" width="8.375" style="0" customWidth="1"/>
    <col min="5388" max="5388" width="6.125" style="0" customWidth="1"/>
    <col min="5389" max="5395" width="9.00390625" style="0" hidden="1" customWidth="1"/>
    <col min="5396" max="5396" width="25.25390625" style="0" customWidth="1"/>
    <col min="5397" max="5397" width="9.00390625" style="0" customWidth="1"/>
    <col min="5633" max="5633" width="5.50390625" style="0" customWidth="1"/>
    <col min="5634" max="5634" width="9.00390625" style="0" hidden="1" customWidth="1"/>
    <col min="5635" max="5635" width="5.75390625" style="0" customWidth="1"/>
    <col min="5636" max="5636" width="10.25390625" style="0" customWidth="1"/>
    <col min="5637" max="5638" width="13.625" style="0" customWidth="1"/>
    <col min="5639" max="5639" width="38.50390625" style="0" customWidth="1"/>
    <col min="5640" max="5641" width="4.875" style="0" customWidth="1"/>
    <col min="5642" max="5642" width="9.75390625" style="0" customWidth="1"/>
    <col min="5643" max="5643" width="8.375" style="0" customWidth="1"/>
    <col min="5644" max="5644" width="6.125" style="0" customWidth="1"/>
    <col min="5645" max="5651" width="9.00390625" style="0" hidden="1" customWidth="1"/>
    <col min="5652" max="5652" width="25.25390625" style="0" customWidth="1"/>
    <col min="5653" max="5653" width="9.00390625" style="0" customWidth="1"/>
    <col min="5889" max="5889" width="5.50390625" style="0" customWidth="1"/>
    <col min="5890" max="5890" width="9.00390625" style="0" hidden="1" customWidth="1"/>
    <col min="5891" max="5891" width="5.75390625" style="0" customWidth="1"/>
    <col min="5892" max="5892" width="10.25390625" style="0" customWidth="1"/>
    <col min="5893" max="5894" width="13.625" style="0" customWidth="1"/>
    <col min="5895" max="5895" width="38.50390625" style="0" customWidth="1"/>
    <col min="5896" max="5897" width="4.875" style="0" customWidth="1"/>
    <col min="5898" max="5898" width="9.75390625" style="0" customWidth="1"/>
    <col min="5899" max="5899" width="8.375" style="0" customWidth="1"/>
    <col min="5900" max="5900" width="6.125" style="0" customWidth="1"/>
    <col min="5901" max="5907" width="9.00390625" style="0" hidden="1" customWidth="1"/>
    <col min="5908" max="5908" width="25.25390625" style="0" customWidth="1"/>
    <col min="5909" max="5909" width="9.00390625" style="0" customWidth="1"/>
    <col min="6145" max="6145" width="5.50390625" style="0" customWidth="1"/>
    <col min="6146" max="6146" width="9.00390625" style="0" hidden="1" customWidth="1"/>
    <col min="6147" max="6147" width="5.75390625" style="0" customWidth="1"/>
    <col min="6148" max="6148" width="10.25390625" style="0" customWidth="1"/>
    <col min="6149" max="6150" width="13.625" style="0" customWidth="1"/>
    <col min="6151" max="6151" width="38.50390625" style="0" customWidth="1"/>
    <col min="6152" max="6153" width="4.875" style="0" customWidth="1"/>
    <col min="6154" max="6154" width="9.75390625" style="0" customWidth="1"/>
    <col min="6155" max="6155" width="8.375" style="0" customWidth="1"/>
    <col min="6156" max="6156" width="6.125" style="0" customWidth="1"/>
    <col min="6157" max="6163" width="9.00390625" style="0" hidden="1" customWidth="1"/>
    <col min="6164" max="6164" width="25.25390625" style="0" customWidth="1"/>
    <col min="6165" max="6165" width="9.00390625" style="0" customWidth="1"/>
    <col min="6401" max="6401" width="5.50390625" style="0" customWidth="1"/>
    <col min="6402" max="6402" width="9.00390625" style="0" hidden="1" customWidth="1"/>
    <col min="6403" max="6403" width="5.75390625" style="0" customWidth="1"/>
    <col min="6404" max="6404" width="10.25390625" style="0" customWidth="1"/>
    <col min="6405" max="6406" width="13.625" style="0" customWidth="1"/>
    <col min="6407" max="6407" width="38.50390625" style="0" customWidth="1"/>
    <col min="6408" max="6409" width="4.875" style="0" customWidth="1"/>
    <col min="6410" max="6410" width="9.75390625" style="0" customWidth="1"/>
    <col min="6411" max="6411" width="8.375" style="0" customWidth="1"/>
    <col min="6412" max="6412" width="6.125" style="0" customWidth="1"/>
    <col min="6413" max="6419" width="9.00390625" style="0" hidden="1" customWidth="1"/>
    <col min="6420" max="6420" width="25.25390625" style="0" customWidth="1"/>
    <col min="6421" max="6421" width="9.00390625" style="0" customWidth="1"/>
    <col min="6657" max="6657" width="5.50390625" style="0" customWidth="1"/>
    <col min="6658" max="6658" width="9.00390625" style="0" hidden="1" customWidth="1"/>
    <col min="6659" max="6659" width="5.75390625" style="0" customWidth="1"/>
    <col min="6660" max="6660" width="10.25390625" style="0" customWidth="1"/>
    <col min="6661" max="6662" width="13.625" style="0" customWidth="1"/>
    <col min="6663" max="6663" width="38.50390625" style="0" customWidth="1"/>
    <col min="6664" max="6665" width="4.875" style="0" customWidth="1"/>
    <col min="6666" max="6666" width="9.75390625" style="0" customWidth="1"/>
    <col min="6667" max="6667" width="8.375" style="0" customWidth="1"/>
    <col min="6668" max="6668" width="6.125" style="0" customWidth="1"/>
    <col min="6669" max="6675" width="9.00390625" style="0" hidden="1" customWidth="1"/>
    <col min="6676" max="6676" width="25.25390625" style="0" customWidth="1"/>
    <col min="6677" max="6677" width="9.00390625" style="0" customWidth="1"/>
    <col min="6913" max="6913" width="5.50390625" style="0" customWidth="1"/>
    <col min="6914" max="6914" width="9.00390625" style="0" hidden="1" customWidth="1"/>
    <col min="6915" max="6915" width="5.75390625" style="0" customWidth="1"/>
    <col min="6916" max="6916" width="10.25390625" style="0" customWidth="1"/>
    <col min="6917" max="6918" width="13.625" style="0" customWidth="1"/>
    <col min="6919" max="6919" width="38.50390625" style="0" customWidth="1"/>
    <col min="6920" max="6921" width="4.875" style="0" customWidth="1"/>
    <col min="6922" max="6922" width="9.75390625" style="0" customWidth="1"/>
    <col min="6923" max="6923" width="8.375" style="0" customWidth="1"/>
    <col min="6924" max="6924" width="6.125" style="0" customWidth="1"/>
    <col min="6925" max="6931" width="9.00390625" style="0" hidden="1" customWidth="1"/>
    <col min="6932" max="6932" width="25.25390625" style="0" customWidth="1"/>
    <col min="6933" max="6933" width="9.00390625" style="0" customWidth="1"/>
    <col min="7169" max="7169" width="5.50390625" style="0" customWidth="1"/>
    <col min="7170" max="7170" width="9.00390625" style="0" hidden="1" customWidth="1"/>
    <col min="7171" max="7171" width="5.75390625" style="0" customWidth="1"/>
    <col min="7172" max="7172" width="10.25390625" style="0" customWidth="1"/>
    <col min="7173" max="7174" width="13.625" style="0" customWidth="1"/>
    <col min="7175" max="7175" width="38.50390625" style="0" customWidth="1"/>
    <col min="7176" max="7177" width="4.875" style="0" customWidth="1"/>
    <col min="7178" max="7178" width="9.75390625" style="0" customWidth="1"/>
    <col min="7179" max="7179" width="8.375" style="0" customWidth="1"/>
    <col min="7180" max="7180" width="6.125" style="0" customWidth="1"/>
    <col min="7181" max="7187" width="9.00390625" style="0" hidden="1" customWidth="1"/>
    <col min="7188" max="7188" width="25.25390625" style="0" customWidth="1"/>
    <col min="7189" max="7189" width="9.00390625" style="0" customWidth="1"/>
    <col min="7425" max="7425" width="5.50390625" style="0" customWidth="1"/>
    <col min="7426" max="7426" width="9.00390625" style="0" hidden="1" customWidth="1"/>
    <col min="7427" max="7427" width="5.75390625" style="0" customWidth="1"/>
    <col min="7428" max="7428" width="10.25390625" style="0" customWidth="1"/>
    <col min="7429" max="7430" width="13.625" style="0" customWidth="1"/>
    <col min="7431" max="7431" width="38.50390625" style="0" customWidth="1"/>
    <col min="7432" max="7433" width="4.875" style="0" customWidth="1"/>
    <col min="7434" max="7434" width="9.75390625" style="0" customWidth="1"/>
    <col min="7435" max="7435" width="8.375" style="0" customWidth="1"/>
    <col min="7436" max="7436" width="6.125" style="0" customWidth="1"/>
    <col min="7437" max="7443" width="9.00390625" style="0" hidden="1" customWidth="1"/>
    <col min="7444" max="7444" width="25.25390625" style="0" customWidth="1"/>
    <col min="7445" max="7445" width="9.00390625" style="0" customWidth="1"/>
    <col min="7681" max="7681" width="5.50390625" style="0" customWidth="1"/>
    <col min="7682" max="7682" width="9.00390625" style="0" hidden="1" customWidth="1"/>
    <col min="7683" max="7683" width="5.75390625" style="0" customWidth="1"/>
    <col min="7684" max="7684" width="10.25390625" style="0" customWidth="1"/>
    <col min="7685" max="7686" width="13.625" style="0" customWidth="1"/>
    <col min="7687" max="7687" width="38.50390625" style="0" customWidth="1"/>
    <col min="7688" max="7689" width="4.875" style="0" customWidth="1"/>
    <col min="7690" max="7690" width="9.75390625" style="0" customWidth="1"/>
    <col min="7691" max="7691" width="8.375" style="0" customWidth="1"/>
    <col min="7692" max="7692" width="6.125" style="0" customWidth="1"/>
    <col min="7693" max="7699" width="9.00390625" style="0" hidden="1" customWidth="1"/>
    <col min="7700" max="7700" width="25.25390625" style="0" customWidth="1"/>
    <col min="7701" max="7701" width="9.00390625" style="0" customWidth="1"/>
    <col min="7937" max="7937" width="5.50390625" style="0" customWidth="1"/>
    <col min="7938" max="7938" width="9.00390625" style="0" hidden="1" customWidth="1"/>
    <col min="7939" max="7939" width="5.75390625" style="0" customWidth="1"/>
    <col min="7940" max="7940" width="10.25390625" style="0" customWidth="1"/>
    <col min="7941" max="7942" width="13.625" style="0" customWidth="1"/>
    <col min="7943" max="7943" width="38.50390625" style="0" customWidth="1"/>
    <col min="7944" max="7945" width="4.875" style="0" customWidth="1"/>
    <col min="7946" max="7946" width="9.75390625" style="0" customWidth="1"/>
    <col min="7947" max="7947" width="8.375" style="0" customWidth="1"/>
    <col min="7948" max="7948" width="6.125" style="0" customWidth="1"/>
    <col min="7949" max="7955" width="9.00390625" style="0" hidden="1" customWidth="1"/>
    <col min="7956" max="7956" width="25.25390625" style="0" customWidth="1"/>
    <col min="7957" max="7957" width="9.00390625" style="0" customWidth="1"/>
    <col min="8193" max="8193" width="5.50390625" style="0" customWidth="1"/>
    <col min="8194" max="8194" width="9.00390625" style="0" hidden="1" customWidth="1"/>
    <col min="8195" max="8195" width="5.75390625" style="0" customWidth="1"/>
    <col min="8196" max="8196" width="10.25390625" style="0" customWidth="1"/>
    <col min="8197" max="8198" width="13.625" style="0" customWidth="1"/>
    <col min="8199" max="8199" width="38.50390625" style="0" customWidth="1"/>
    <col min="8200" max="8201" width="4.875" style="0" customWidth="1"/>
    <col min="8202" max="8202" width="9.75390625" style="0" customWidth="1"/>
    <col min="8203" max="8203" width="8.375" style="0" customWidth="1"/>
    <col min="8204" max="8204" width="6.125" style="0" customWidth="1"/>
    <col min="8205" max="8211" width="9.00390625" style="0" hidden="1" customWidth="1"/>
    <col min="8212" max="8212" width="25.25390625" style="0" customWidth="1"/>
    <col min="8213" max="8213" width="9.00390625" style="0" customWidth="1"/>
    <col min="8449" max="8449" width="5.50390625" style="0" customWidth="1"/>
    <col min="8450" max="8450" width="9.00390625" style="0" hidden="1" customWidth="1"/>
    <col min="8451" max="8451" width="5.75390625" style="0" customWidth="1"/>
    <col min="8452" max="8452" width="10.25390625" style="0" customWidth="1"/>
    <col min="8453" max="8454" width="13.625" style="0" customWidth="1"/>
    <col min="8455" max="8455" width="38.50390625" style="0" customWidth="1"/>
    <col min="8456" max="8457" width="4.875" style="0" customWidth="1"/>
    <col min="8458" max="8458" width="9.75390625" style="0" customWidth="1"/>
    <col min="8459" max="8459" width="8.375" style="0" customWidth="1"/>
    <col min="8460" max="8460" width="6.125" style="0" customWidth="1"/>
    <col min="8461" max="8467" width="9.00390625" style="0" hidden="1" customWidth="1"/>
    <col min="8468" max="8468" width="25.25390625" style="0" customWidth="1"/>
    <col min="8469" max="8469" width="9.00390625" style="0" customWidth="1"/>
    <col min="8705" max="8705" width="5.50390625" style="0" customWidth="1"/>
    <col min="8706" max="8706" width="9.00390625" style="0" hidden="1" customWidth="1"/>
    <col min="8707" max="8707" width="5.75390625" style="0" customWidth="1"/>
    <col min="8708" max="8708" width="10.25390625" style="0" customWidth="1"/>
    <col min="8709" max="8710" width="13.625" style="0" customWidth="1"/>
    <col min="8711" max="8711" width="38.50390625" style="0" customWidth="1"/>
    <col min="8712" max="8713" width="4.875" style="0" customWidth="1"/>
    <col min="8714" max="8714" width="9.75390625" style="0" customWidth="1"/>
    <col min="8715" max="8715" width="8.375" style="0" customWidth="1"/>
    <col min="8716" max="8716" width="6.125" style="0" customWidth="1"/>
    <col min="8717" max="8723" width="9.00390625" style="0" hidden="1" customWidth="1"/>
    <col min="8724" max="8724" width="25.25390625" style="0" customWidth="1"/>
    <col min="8725" max="8725" width="9.00390625" style="0" customWidth="1"/>
    <col min="8961" max="8961" width="5.50390625" style="0" customWidth="1"/>
    <col min="8962" max="8962" width="9.00390625" style="0" hidden="1" customWidth="1"/>
    <col min="8963" max="8963" width="5.75390625" style="0" customWidth="1"/>
    <col min="8964" max="8964" width="10.25390625" style="0" customWidth="1"/>
    <col min="8965" max="8966" width="13.625" style="0" customWidth="1"/>
    <col min="8967" max="8967" width="38.50390625" style="0" customWidth="1"/>
    <col min="8968" max="8969" width="4.875" style="0" customWidth="1"/>
    <col min="8970" max="8970" width="9.75390625" style="0" customWidth="1"/>
    <col min="8971" max="8971" width="8.375" style="0" customWidth="1"/>
    <col min="8972" max="8972" width="6.125" style="0" customWidth="1"/>
    <col min="8973" max="8979" width="9.00390625" style="0" hidden="1" customWidth="1"/>
    <col min="8980" max="8980" width="25.25390625" style="0" customWidth="1"/>
    <col min="8981" max="8981" width="9.00390625" style="0" customWidth="1"/>
    <col min="9217" max="9217" width="5.50390625" style="0" customWidth="1"/>
    <col min="9218" max="9218" width="9.00390625" style="0" hidden="1" customWidth="1"/>
    <col min="9219" max="9219" width="5.75390625" style="0" customWidth="1"/>
    <col min="9220" max="9220" width="10.25390625" style="0" customWidth="1"/>
    <col min="9221" max="9222" width="13.625" style="0" customWidth="1"/>
    <col min="9223" max="9223" width="38.50390625" style="0" customWidth="1"/>
    <col min="9224" max="9225" width="4.875" style="0" customWidth="1"/>
    <col min="9226" max="9226" width="9.75390625" style="0" customWidth="1"/>
    <col min="9227" max="9227" width="8.375" style="0" customWidth="1"/>
    <col min="9228" max="9228" width="6.125" style="0" customWidth="1"/>
    <col min="9229" max="9235" width="9.00390625" style="0" hidden="1" customWidth="1"/>
    <col min="9236" max="9236" width="25.25390625" style="0" customWidth="1"/>
    <col min="9237" max="9237" width="9.00390625" style="0" customWidth="1"/>
    <col min="9473" max="9473" width="5.50390625" style="0" customWidth="1"/>
    <col min="9474" max="9474" width="9.00390625" style="0" hidden="1" customWidth="1"/>
    <col min="9475" max="9475" width="5.75390625" style="0" customWidth="1"/>
    <col min="9476" max="9476" width="10.25390625" style="0" customWidth="1"/>
    <col min="9477" max="9478" width="13.625" style="0" customWidth="1"/>
    <col min="9479" max="9479" width="38.50390625" style="0" customWidth="1"/>
    <col min="9480" max="9481" width="4.875" style="0" customWidth="1"/>
    <col min="9482" max="9482" width="9.75390625" style="0" customWidth="1"/>
    <col min="9483" max="9483" width="8.375" style="0" customWidth="1"/>
    <col min="9484" max="9484" width="6.125" style="0" customWidth="1"/>
    <col min="9485" max="9491" width="9.00390625" style="0" hidden="1" customWidth="1"/>
    <col min="9492" max="9492" width="25.25390625" style="0" customWidth="1"/>
    <col min="9493" max="9493" width="9.00390625" style="0" customWidth="1"/>
    <col min="9729" max="9729" width="5.50390625" style="0" customWidth="1"/>
    <col min="9730" max="9730" width="9.00390625" style="0" hidden="1" customWidth="1"/>
    <col min="9731" max="9731" width="5.75390625" style="0" customWidth="1"/>
    <col min="9732" max="9732" width="10.25390625" style="0" customWidth="1"/>
    <col min="9733" max="9734" width="13.625" style="0" customWidth="1"/>
    <col min="9735" max="9735" width="38.50390625" style="0" customWidth="1"/>
    <col min="9736" max="9737" width="4.875" style="0" customWidth="1"/>
    <col min="9738" max="9738" width="9.75390625" style="0" customWidth="1"/>
    <col min="9739" max="9739" width="8.375" style="0" customWidth="1"/>
    <col min="9740" max="9740" width="6.125" style="0" customWidth="1"/>
    <col min="9741" max="9747" width="9.00390625" style="0" hidden="1" customWidth="1"/>
    <col min="9748" max="9748" width="25.25390625" style="0" customWidth="1"/>
    <col min="9749" max="9749" width="9.00390625" style="0" customWidth="1"/>
    <col min="9985" max="9985" width="5.50390625" style="0" customWidth="1"/>
    <col min="9986" max="9986" width="9.00390625" style="0" hidden="1" customWidth="1"/>
    <col min="9987" max="9987" width="5.75390625" style="0" customWidth="1"/>
    <col min="9988" max="9988" width="10.25390625" style="0" customWidth="1"/>
    <col min="9989" max="9990" width="13.625" style="0" customWidth="1"/>
    <col min="9991" max="9991" width="38.50390625" style="0" customWidth="1"/>
    <col min="9992" max="9993" width="4.875" style="0" customWidth="1"/>
    <col min="9994" max="9994" width="9.75390625" style="0" customWidth="1"/>
    <col min="9995" max="9995" width="8.375" style="0" customWidth="1"/>
    <col min="9996" max="9996" width="6.125" style="0" customWidth="1"/>
    <col min="9997" max="10003" width="9.00390625" style="0" hidden="1" customWidth="1"/>
    <col min="10004" max="10004" width="25.25390625" style="0" customWidth="1"/>
    <col min="10005" max="10005" width="9.00390625" style="0" customWidth="1"/>
    <col min="10241" max="10241" width="5.50390625" style="0" customWidth="1"/>
    <col min="10242" max="10242" width="9.00390625" style="0" hidden="1" customWidth="1"/>
    <col min="10243" max="10243" width="5.75390625" style="0" customWidth="1"/>
    <col min="10244" max="10244" width="10.25390625" style="0" customWidth="1"/>
    <col min="10245" max="10246" width="13.625" style="0" customWidth="1"/>
    <col min="10247" max="10247" width="38.50390625" style="0" customWidth="1"/>
    <col min="10248" max="10249" width="4.875" style="0" customWidth="1"/>
    <col min="10250" max="10250" width="9.75390625" style="0" customWidth="1"/>
    <col min="10251" max="10251" width="8.375" style="0" customWidth="1"/>
    <col min="10252" max="10252" width="6.125" style="0" customWidth="1"/>
    <col min="10253" max="10259" width="9.00390625" style="0" hidden="1" customWidth="1"/>
    <col min="10260" max="10260" width="25.25390625" style="0" customWidth="1"/>
    <col min="10261" max="10261" width="9.00390625" style="0" customWidth="1"/>
    <col min="10497" max="10497" width="5.50390625" style="0" customWidth="1"/>
    <col min="10498" max="10498" width="9.00390625" style="0" hidden="1" customWidth="1"/>
    <col min="10499" max="10499" width="5.75390625" style="0" customWidth="1"/>
    <col min="10500" max="10500" width="10.25390625" style="0" customWidth="1"/>
    <col min="10501" max="10502" width="13.625" style="0" customWidth="1"/>
    <col min="10503" max="10503" width="38.50390625" style="0" customWidth="1"/>
    <col min="10504" max="10505" width="4.875" style="0" customWidth="1"/>
    <col min="10506" max="10506" width="9.75390625" style="0" customWidth="1"/>
    <col min="10507" max="10507" width="8.375" style="0" customWidth="1"/>
    <col min="10508" max="10508" width="6.125" style="0" customWidth="1"/>
    <col min="10509" max="10515" width="9.00390625" style="0" hidden="1" customWidth="1"/>
    <col min="10516" max="10516" width="25.25390625" style="0" customWidth="1"/>
    <col min="10517" max="10517" width="9.00390625" style="0" customWidth="1"/>
    <col min="10753" max="10753" width="5.50390625" style="0" customWidth="1"/>
    <col min="10754" max="10754" width="9.00390625" style="0" hidden="1" customWidth="1"/>
    <col min="10755" max="10755" width="5.75390625" style="0" customWidth="1"/>
    <col min="10756" max="10756" width="10.25390625" style="0" customWidth="1"/>
    <col min="10757" max="10758" width="13.625" style="0" customWidth="1"/>
    <col min="10759" max="10759" width="38.50390625" style="0" customWidth="1"/>
    <col min="10760" max="10761" width="4.875" style="0" customWidth="1"/>
    <col min="10762" max="10762" width="9.75390625" style="0" customWidth="1"/>
    <col min="10763" max="10763" width="8.375" style="0" customWidth="1"/>
    <col min="10764" max="10764" width="6.125" style="0" customWidth="1"/>
    <col min="10765" max="10771" width="9.00390625" style="0" hidden="1" customWidth="1"/>
    <col min="10772" max="10772" width="25.25390625" style="0" customWidth="1"/>
    <col min="10773" max="10773" width="9.00390625" style="0" customWidth="1"/>
    <col min="11009" max="11009" width="5.50390625" style="0" customWidth="1"/>
    <col min="11010" max="11010" width="9.00390625" style="0" hidden="1" customWidth="1"/>
    <col min="11011" max="11011" width="5.75390625" style="0" customWidth="1"/>
    <col min="11012" max="11012" width="10.25390625" style="0" customWidth="1"/>
    <col min="11013" max="11014" width="13.625" style="0" customWidth="1"/>
    <col min="11015" max="11015" width="38.50390625" style="0" customWidth="1"/>
    <col min="11016" max="11017" width="4.875" style="0" customWidth="1"/>
    <col min="11018" max="11018" width="9.75390625" style="0" customWidth="1"/>
    <col min="11019" max="11019" width="8.375" style="0" customWidth="1"/>
    <col min="11020" max="11020" width="6.125" style="0" customWidth="1"/>
    <col min="11021" max="11027" width="9.00390625" style="0" hidden="1" customWidth="1"/>
    <col min="11028" max="11028" width="25.25390625" style="0" customWidth="1"/>
    <col min="11029" max="11029" width="9.00390625" style="0" customWidth="1"/>
    <col min="11265" max="11265" width="5.50390625" style="0" customWidth="1"/>
    <col min="11266" max="11266" width="9.00390625" style="0" hidden="1" customWidth="1"/>
    <col min="11267" max="11267" width="5.75390625" style="0" customWidth="1"/>
    <col min="11268" max="11268" width="10.25390625" style="0" customWidth="1"/>
    <col min="11269" max="11270" width="13.625" style="0" customWidth="1"/>
    <col min="11271" max="11271" width="38.50390625" style="0" customWidth="1"/>
    <col min="11272" max="11273" width="4.875" style="0" customWidth="1"/>
    <col min="11274" max="11274" width="9.75390625" style="0" customWidth="1"/>
    <col min="11275" max="11275" width="8.375" style="0" customWidth="1"/>
    <col min="11276" max="11276" width="6.125" style="0" customWidth="1"/>
    <col min="11277" max="11283" width="9.00390625" style="0" hidden="1" customWidth="1"/>
    <col min="11284" max="11284" width="25.25390625" style="0" customWidth="1"/>
    <col min="11285" max="11285" width="9.00390625" style="0" customWidth="1"/>
    <col min="11521" max="11521" width="5.50390625" style="0" customWidth="1"/>
    <col min="11522" max="11522" width="9.00390625" style="0" hidden="1" customWidth="1"/>
    <col min="11523" max="11523" width="5.75390625" style="0" customWidth="1"/>
    <col min="11524" max="11524" width="10.25390625" style="0" customWidth="1"/>
    <col min="11525" max="11526" width="13.625" style="0" customWidth="1"/>
    <col min="11527" max="11527" width="38.50390625" style="0" customWidth="1"/>
    <col min="11528" max="11529" width="4.875" style="0" customWidth="1"/>
    <col min="11530" max="11530" width="9.75390625" style="0" customWidth="1"/>
    <col min="11531" max="11531" width="8.375" style="0" customWidth="1"/>
    <col min="11532" max="11532" width="6.125" style="0" customWidth="1"/>
    <col min="11533" max="11539" width="9.00390625" style="0" hidden="1" customWidth="1"/>
    <col min="11540" max="11540" width="25.25390625" style="0" customWidth="1"/>
    <col min="11541" max="11541" width="9.00390625" style="0" customWidth="1"/>
    <col min="11777" max="11777" width="5.50390625" style="0" customWidth="1"/>
    <col min="11778" max="11778" width="9.00390625" style="0" hidden="1" customWidth="1"/>
    <col min="11779" max="11779" width="5.75390625" style="0" customWidth="1"/>
    <col min="11780" max="11780" width="10.25390625" style="0" customWidth="1"/>
    <col min="11781" max="11782" width="13.625" style="0" customWidth="1"/>
    <col min="11783" max="11783" width="38.50390625" style="0" customWidth="1"/>
    <col min="11784" max="11785" width="4.875" style="0" customWidth="1"/>
    <col min="11786" max="11786" width="9.75390625" style="0" customWidth="1"/>
    <col min="11787" max="11787" width="8.375" style="0" customWidth="1"/>
    <col min="11788" max="11788" width="6.125" style="0" customWidth="1"/>
    <col min="11789" max="11795" width="9.00390625" style="0" hidden="1" customWidth="1"/>
    <col min="11796" max="11796" width="25.25390625" style="0" customWidth="1"/>
    <col min="11797" max="11797" width="9.00390625" style="0" customWidth="1"/>
    <col min="12033" max="12033" width="5.50390625" style="0" customWidth="1"/>
    <col min="12034" max="12034" width="9.00390625" style="0" hidden="1" customWidth="1"/>
    <col min="12035" max="12035" width="5.75390625" style="0" customWidth="1"/>
    <col min="12036" max="12036" width="10.25390625" style="0" customWidth="1"/>
    <col min="12037" max="12038" width="13.625" style="0" customWidth="1"/>
    <col min="12039" max="12039" width="38.50390625" style="0" customWidth="1"/>
    <col min="12040" max="12041" width="4.875" style="0" customWidth="1"/>
    <col min="12042" max="12042" width="9.75390625" style="0" customWidth="1"/>
    <col min="12043" max="12043" width="8.375" style="0" customWidth="1"/>
    <col min="12044" max="12044" width="6.125" style="0" customWidth="1"/>
    <col min="12045" max="12051" width="9.00390625" style="0" hidden="1" customWidth="1"/>
    <col min="12052" max="12052" width="25.25390625" style="0" customWidth="1"/>
    <col min="12053" max="12053" width="9.00390625" style="0" customWidth="1"/>
    <col min="12289" max="12289" width="5.50390625" style="0" customWidth="1"/>
    <col min="12290" max="12290" width="9.00390625" style="0" hidden="1" customWidth="1"/>
    <col min="12291" max="12291" width="5.75390625" style="0" customWidth="1"/>
    <col min="12292" max="12292" width="10.25390625" style="0" customWidth="1"/>
    <col min="12293" max="12294" width="13.625" style="0" customWidth="1"/>
    <col min="12295" max="12295" width="38.50390625" style="0" customWidth="1"/>
    <col min="12296" max="12297" width="4.875" style="0" customWidth="1"/>
    <col min="12298" max="12298" width="9.75390625" style="0" customWidth="1"/>
    <col min="12299" max="12299" width="8.375" style="0" customWidth="1"/>
    <col min="12300" max="12300" width="6.125" style="0" customWidth="1"/>
    <col min="12301" max="12307" width="9.00390625" style="0" hidden="1" customWidth="1"/>
    <col min="12308" max="12308" width="25.25390625" style="0" customWidth="1"/>
    <col min="12309" max="12309" width="9.00390625" style="0" customWidth="1"/>
    <col min="12545" max="12545" width="5.50390625" style="0" customWidth="1"/>
    <col min="12546" max="12546" width="9.00390625" style="0" hidden="1" customWidth="1"/>
    <col min="12547" max="12547" width="5.75390625" style="0" customWidth="1"/>
    <col min="12548" max="12548" width="10.25390625" style="0" customWidth="1"/>
    <col min="12549" max="12550" width="13.625" style="0" customWidth="1"/>
    <col min="12551" max="12551" width="38.50390625" style="0" customWidth="1"/>
    <col min="12552" max="12553" width="4.875" style="0" customWidth="1"/>
    <col min="12554" max="12554" width="9.75390625" style="0" customWidth="1"/>
    <col min="12555" max="12555" width="8.375" style="0" customWidth="1"/>
    <col min="12556" max="12556" width="6.125" style="0" customWidth="1"/>
    <col min="12557" max="12563" width="9.00390625" style="0" hidden="1" customWidth="1"/>
    <col min="12564" max="12564" width="25.25390625" style="0" customWidth="1"/>
    <col min="12565" max="12565" width="9.00390625" style="0" customWidth="1"/>
    <col min="12801" max="12801" width="5.50390625" style="0" customWidth="1"/>
    <col min="12802" max="12802" width="9.00390625" style="0" hidden="1" customWidth="1"/>
    <col min="12803" max="12803" width="5.75390625" style="0" customWidth="1"/>
    <col min="12804" max="12804" width="10.25390625" style="0" customWidth="1"/>
    <col min="12805" max="12806" width="13.625" style="0" customWidth="1"/>
    <col min="12807" max="12807" width="38.50390625" style="0" customWidth="1"/>
    <col min="12808" max="12809" width="4.875" style="0" customWidth="1"/>
    <col min="12810" max="12810" width="9.75390625" style="0" customWidth="1"/>
    <col min="12811" max="12811" width="8.375" style="0" customWidth="1"/>
    <col min="12812" max="12812" width="6.125" style="0" customWidth="1"/>
    <col min="12813" max="12819" width="9.00390625" style="0" hidden="1" customWidth="1"/>
    <col min="12820" max="12820" width="25.25390625" style="0" customWidth="1"/>
    <col min="12821" max="12821" width="9.00390625" style="0" customWidth="1"/>
    <col min="13057" max="13057" width="5.50390625" style="0" customWidth="1"/>
    <col min="13058" max="13058" width="9.00390625" style="0" hidden="1" customWidth="1"/>
    <col min="13059" max="13059" width="5.75390625" style="0" customWidth="1"/>
    <col min="13060" max="13060" width="10.25390625" style="0" customWidth="1"/>
    <col min="13061" max="13062" width="13.625" style="0" customWidth="1"/>
    <col min="13063" max="13063" width="38.50390625" style="0" customWidth="1"/>
    <col min="13064" max="13065" width="4.875" style="0" customWidth="1"/>
    <col min="13066" max="13066" width="9.75390625" style="0" customWidth="1"/>
    <col min="13067" max="13067" width="8.375" style="0" customWidth="1"/>
    <col min="13068" max="13068" width="6.125" style="0" customWidth="1"/>
    <col min="13069" max="13075" width="9.00390625" style="0" hidden="1" customWidth="1"/>
    <col min="13076" max="13076" width="25.25390625" style="0" customWidth="1"/>
    <col min="13077" max="13077" width="9.00390625" style="0" customWidth="1"/>
    <col min="13313" max="13313" width="5.50390625" style="0" customWidth="1"/>
    <col min="13314" max="13314" width="9.00390625" style="0" hidden="1" customWidth="1"/>
    <col min="13315" max="13315" width="5.75390625" style="0" customWidth="1"/>
    <col min="13316" max="13316" width="10.25390625" style="0" customWidth="1"/>
    <col min="13317" max="13318" width="13.625" style="0" customWidth="1"/>
    <col min="13319" max="13319" width="38.50390625" style="0" customWidth="1"/>
    <col min="13320" max="13321" width="4.875" style="0" customWidth="1"/>
    <col min="13322" max="13322" width="9.75390625" style="0" customWidth="1"/>
    <col min="13323" max="13323" width="8.375" style="0" customWidth="1"/>
    <col min="13324" max="13324" width="6.125" style="0" customWidth="1"/>
    <col min="13325" max="13331" width="9.00390625" style="0" hidden="1" customWidth="1"/>
    <col min="13332" max="13332" width="25.25390625" style="0" customWidth="1"/>
    <col min="13333" max="13333" width="9.00390625" style="0" customWidth="1"/>
    <col min="13569" max="13569" width="5.50390625" style="0" customWidth="1"/>
    <col min="13570" max="13570" width="9.00390625" style="0" hidden="1" customWidth="1"/>
    <col min="13571" max="13571" width="5.75390625" style="0" customWidth="1"/>
    <col min="13572" max="13572" width="10.25390625" style="0" customWidth="1"/>
    <col min="13573" max="13574" width="13.625" style="0" customWidth="1"/>
    <col min="13575" max="13575" width="38.50390625" style="0" customWidth="1"/>
    <col min="13576" max="13577" width="4.875" style="0" customWidth="1"/>
    <col min="13578" max="13578" width="9.75390625" style="0" customWidth="1"/>
    <col min="13579" max="13579" width="8.375" style="0" customWidth="1"/>
    <col min="13580" max="13580" width="6.125" style="0" customWidth="1"/>
    <col min="13581" max="13587" width="9.00390625" style="0" hidden="1" customWidth="1"/>
    <col min="13588" max="13588" width="25.25390625" style="0" customWidth="1"/>
    <col min="13589" max="13589" width="9.00390625" style="0" customWidth="1"/>
    <col min="13825" max="13825" width="5.50390625" style="0" customWidth="1"/>
    <col min="13826" max="13826" width="9.00390625" style="0" hidden="1" customWidth="1"/>
    <col min="13827" max="13827" width="5.75390625" style="0" customWidth="1"/>
    <col min="13828" max="13828" width="10.25390625" style="0" customWidth="1"/>
    <col min="13829" max="13830" width="13.625" style="0" customWidth="1"/>
    <col min="13831" max="13831" width="38.50390625" style="0" customWidth="1"/>
    <col min="13832" max="13833" width="4.875" style="0" customWidth="1"/>
    <col min="13834" max="13834" width="9.75390625" style="0" customWidth="1"/>
    <col min="13835" max="13835" width="8.375" style="0" customWidth="1"/>
    <col min="13836" max="13836" width="6.125" style="0" customWidth="1"/>
    <col min="13837" max="13843" width="9.00390625" style="0" hidden="1" customWidth="1"/>
    <col min="13844" max="13844" width="25.25390625" style="0" customWidth="1"/>
    <col min="13845" max="13845" width="9.00390625" style="0" customWidth="1"/>
    <col min="14081" max="14081" width="5.50390625" style="0" customWidth="1"/>
    <col min="14082" max="14082" width="9.00390625" style="0" hidden="1" customWidth="1"/>
    <col min="14083" max="14083" width="5.75390625" style="0" customWidth="1"/>
    <col min="14084" max="14084" width="10.25390625" style="0" customWidth="1"/>
    <col min="14085" max="14086" width="13.625" style="0" customWidth="1"/>
    <col min="14087" max="14087" width="38.50390625" style="0" customWidth="1"/>
    <col min="14088" max="14089" width="4.875" style="0" customWidth="1"/>
    <col min="14090" max="14090" width="9.75390625" style="0" customWidth="1"/>
    <col min="14091" max="14091" width="8.375" style="0" customWidth="1"/>
    <col min="14092" max="14092" width="6.125" style="0" customWidth="1"/>
    <col min="14093" max="14099" width="9.00390625" style="0" hidden="1" customWidth="1"/>
    <col min="14100" max="14100" width="25.25390625" style="0" customWidth="1"/>
    <col min="14101" max="14101" width="9.00390625" style="0" customWidth="1"/>
    <col min="14337" max="14337" width="5.50390625" style="0" customWidth="1"/>
    <col min="14338" max="14338" width="9.00390625" style="0" hidden="1" customWidth="1"/>
    <col min="14339" max="14339" width="5.75390625" style="0" customWidth="1"/>
    <col min="14340" max="14340" width="10.25390625" style="0" customWidth="1"/>
    <col min="14341" max="14342" width="13.625" style="0" customWidth="1"/>
    <col min="14343" max="14343" width="38.50390625" style="0" customWidth="1"/>
    <col min="14344" max="14345" width="4.875" style="0" customWidth="1"/>
    <col min="14346" max="14346" width="9.75390625" style="0" customWidth="1"/>
    <col min="14347" max="14347" width="8.375" style="0" customWidth="1"/>
    <col min="14348" max="14348" width="6.125" style="0" customWidth="1"/>
    <col min="14349" max="14355" width="9.00390625" style="0" hidden="1" customWidth="1"/>
    <col min="14356" max="14356" width="25.25390625" style="0" customWidth="1"/>
    <col min="14357" max="14357" width="9.00390625" style="0" customWidth="1"/>
    <col min="14593" max="14593" width="5.50390625" style="0" customWidth="1"/>
    <col min="14594" max="14594" width="9.00390625" style="0" hidden="1" customWidth="1"/>
    <col min="14595" max="14595" width="5.75390625" style="0" customWidth="1"/>
    <col min="14596" max="14596" width="10.25390625" style="0" customWidth="1"/>
    <col min="14597" max="14598" width="13.625" style="0" customWidth="1"/>
    <col min="14599" max="14599" width="38.50390625" style="0" customWidth="1"/>
    <col min="14600" max="14601" width="4.875" style="0" customWidth="1"/>
    <col min="14602" max="14602" width="9.75390625" style="0" customWidth="1"/>
    <col min="14603" max="14603" width="8.375" style="0" customWidth="1"/>
    <col min="14604" max="14604" width="6.125" style="0" customWidth="1"/>
    <col min="14605" max="14611" width="9.00390625" style="0" hidden="1" customWidth="1"/>
    <col min="14612" max="14612" width="25.25390625" style="0" customWidth="1"/>
    <col min="14613" max="14613" width="9.00390625" style="0" customWidth="1"/>
    <col min="14849" max="14849" width="5.50390625" style="0" customWidth="1"/>
    <col min="14850" max="14850" width="9.00390625" style="0" hidden="1" customWidth="1"/>
    <col min="14851" max="14851" width="5.75390625" style="0" customWidth="1"/>
    <col min="14852" max="14852" width="10.25390625" style="0" customWidth="1"/>
    <col min="14853" max="14854" width="13.625" style="0" customWidth="1"/>
    <col min="14855" max="14855" width="38.50390625" style="0" customWidth="1"/>
    <col min="14856" max="14857" width="4.875" style="0" customWidth="1"/>
    <col min="14858" max="14858" width="9.75390625" style="0" customWidth="1"/>
    <col min="14859" max="14859" width="8.375" style="0" customWidth="1"/>
    <col min="14860" max="14860" width="6.125" style="0" customWidth="1"/>
    <col min="14861" max="14867" width="9.00390625" style="0" hidden="1" customWidth="1"/>
    <col min="14868" max="14868" width="25.25390625" style="0" customWidth="1"/>
    <col min="14869" max="14869" width="9.00390625" style="0" customWidth="1"/>
    <col min="15105" max="15105" width="5.50390625" style="0" customWidth="1"/>
    <col min="15106" max="15106" width="9.00390625" style="0" hidden="1" customWidth="1"/>
    <col min="15107" max="15107" width="5.75390625" style="0" customWidth="1"/>
    <col min="15108" max="15108" width="10.25390625" style="0" customWidth="1"/>
    <col min="15109" max="15110" width="13.625" style="0" customWidth="1"/>
    <col min="15111" max="15111" width="38.50390625" style="0" customWidth="1"/>
    <col min="15112" max="15113" width="4.875" style="0" customWidth="1"/>
    <col min="15114" max="15114" width="9.75390625" style="0" customWidth="1"/>
    <col min="15115" max="15115" width="8.375" style="0" customWidth="1"/>
    <col min="15116" max="15116" width="6.125" style="0" customWidth="1"/>
    <col min="15117" max="15123" width="9.00390625" style="0" hidden="1" customWidth="1"/>
    <col min="15124" max="15124" width="25.25390625" style="0" customWidth="1"/>
    <col min="15125" max="15125" width="9.00390625" style="0" customWidth="1"/>
    <col min="15361" max="15361" width="5.50390625" style="0" customWidth="1"/>
    <col min="15362" max="15362" width="9.00390625" style="0" hidden="1" customWidth="1"/>
    <col min="15363" max="15363" width="5.75390625" style="0" customWidth="1"/>
    <col min="15364" max="15364" width="10.25390625" style="0" customWidth="1"/>
    <col min="15365" max="15366" width="13.625" style="0" customWidth="1"/>
    <col min="15367" max="15367" width="38.50390625" style="0" customWidth="1"/>
    <col min="15368" max="15369" width="4.875" style="0" customWidth="1"/>
    <col min="15370" max="15370" width="9.75390625" style="0" customWidth="1"/>
    <col min="15371" max="15371" width="8.375" style="0" customWidth="1"/>
    <col min="15372" max="15372" width="6.125" style="0" customWidth="1"/>
    <col min="15373" max="15379" width="9.00390625" style="0" hidden="1" customWidth="1"/>
    <col min="15380" max="15380" width="25.25390625" style="0" customWidth="1"/>
    <col min="15381" max="15381" width="9.00390625" style="0" customWidth="1"/>
    <col min="15617" max="15617" width="5.50390625" style="0" customWidth="1"/>
    <col min="15618" max="15618" width="9.00390625" style="0" hidden="1" customWidth="1"/>
    <col min="15619" max="15619" width="5.75390625" style="0" customWidth="1"/>
    <col min="15620" max="15620" width="10.25390625" style="0" customWidth="1"/>
    <col min="15621" max="15622" width="13.625" style="0" customWidth="1"/>
    <col min="15623" max="15623" width="38.50390625" style="0" customWidth="1"/>
    <col min="15624" max="15625" width="4.875" style="0" customWidth="1"/>
    <col min="15626" max="15626" width="9.75390625" style="0" customWidth="1"/>
    <col min="15627" max="15627" width="8.375" style="0" customWidth="1"/>
    <col min="15628" max="15628" width="6.125" style="0" customWidth="1"/>
    <col min="15629" max="15635" width="9.00390625" style="0" hidden="1" customWidth="1"/>
    <col min="15636" max="15636" width="25.25390625" style="0" customWidth="1"/>
    <col min="15637" max="15637" width="9.00390625" style="0" customWidth="1"/>
    <col min="15873" max="15873" width="5.50390625" style="0" customWidth="1"/>
    <col min="15874" max="15874" width="9.00390625" style="0" hidden="1" customWidth="1"/>
    <col min="15875" max="15875" width="5.75390625" style="0" customWidth="1"/>
    <col min="15876" max="15876" width="10.25390625" style="0" customWidth="1"/>
    <col min="15877" max="15878" width="13.625" style="0" customWidth="1"/>
    <col min="15879" max="15879" width="38.50390625" style="0" customWidth="1"/>
    <col min="15880" max="15881" width="4.875" style="0" customWidth="1"/>
    <col min="15882" max="15882" width="9.75390625" style="0" customWidth="1"/>
    <col min="15883" max="15883" width="8.375" style="0" customWidth="1"/>
    <col min="15884" max="15884" width="6.125" style="0" customWidth="1"/>
    <col min="15885" max="15891" width="9.00390625" style="0" hidden="1" customWidth="1"/>
    <col min="15892" max="15892" width="25.25390625" style="0" customWidth="1"/>
    <col min="15893" max="15893" width="9.00390625" style="0" customWidth="1"/>
    <col min="16129" max="16129" width="5.50390625" style="0" customWidth="1"/>
    <col min="16130" max="16130" width="9.00390625" style="0" hidden="1" customWidth="1"/>
    <col min="16131" max="16131" width="5.75390625" style="0" customWidth="1"/>
    <col min="16132" max="16132" width="10.25390625" style="0" customWidth="1"/>
    <col min="16133" max="16134" width="13.625" style="0" customWidth="1"/>
    <col min="16135" max="16135" width="38.50390625" style="0" customWidth="1"/>
    <col min="16136" max="16137" width="4.875" style="0" customWidth="1"/>
    <col min="16138" max="16138" width="9.75390625" style="0" customWidth="1"/>
    <col min="16139" max="16139" width="8.375" style="0" customWidth="1"/>
    <col min="16140" max="16140" width="6.125" style="0" customWidth="1"/>
    <col min="16141" max="16147" width="9.00390625" style="0" hidden="1" customWidth="1"/>
    <col min="16148" max="16148" width="25.25390625" style="0" customWidth="1"/>
    <col min="16149" max="16149" width="9.00390625" style="0" customWidth="1"/>
  </cols>
  <sheetData>
    <row r="1" spans="1:21" s="25" customFormat="1" ht="41.4">
      <c r="A1" s="20" t="s">
        <v>424</v>
      </c>
      <c r="B1" s="21" t="s">
        <v>425</v>
      </c>
      <c r="C1" s="20" t="s">
        <v>1</v>
      </c>
      <c r="D1" s="20" t="s">
        <v>2</v>
      </c>
      <c r="E1" s="22" t="s">
        <v>3</v>
      </c>
      <c r="F1" s="22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426</v>
      </c>
      <c r="N1" s="20" t="s">
        <v>427</v>
      </c>
      <c r="O1" s="21" t="s">
        <v>428</v>
      </c>
      <c r="P1" s="20" t="s">
        <v>429</v>
      </c>
      <c r="Q1" s="20" t="s">
        <v>430</v>
      </c>
      <c r="R1" s="20" t="s">
        <v>431</v>
      </c>
      <c r="S1" s="20" t="s">
        <v>432</v>
      </c>
      <c r="T1" s="23" t="s">
        <v>433</v>
      </c>
      <c r="U1" s="24"/>
    </row>
    <row r="2" spans="1:20" ht="39.6">
      <c r="A2" s="26">
        <v>1</v>
      </c>
      <c r="B2" s="27" t="s">
        <v>434</v>
      </c>
      <c r="C2" s="27" t="s">
        <v>12</v>
      </c>
      <c r="D2" s="27" t="s">
        <v>435</v>
      </c>
      <c r="E2" s="27" t="s">
        <v>436</v>
      </c>
      <c r="F2" s="27" t="s">
        <v>437</v>
      </c>
      <c r="G2" s="28" t="s">
        <v>438</v>
      </c>
      <c r="H2" s="29">
        <v>1</v>
      </c>
      <c r="I2" s="27" t="s">
        <v>15</v>
      </c>
      <c r="J2" s="27" t="s">
        <v>439</v>
      </c>
      <c r="K2" s="27" t="s">
        <v>17</v>
      </c>
      <c r="L2" s="27" t="s">
        <v>440</v>
      </c>
      <c r="M2" s="29">
        <v>125</v>
      </c>
      <c r="N2" s="29">
        <v>500</v>
      </c>
      <c r="O2" s="30">
        <v>500</v>
      </c>
      <c r="P2" s="27" t="s">
        <v>441</v>
      </c>
      <c r="Q2" s="27" t="s">
        <v>442</v>
      </c>
      <c r="R2" s="27" t="s">
        <v>443</v>
      </c>
      <c r="S2" s="27"/>
      <c r="T2" s="31" t="s">
        <v>444</v>
      </c>
    </row>
    <row r="3" spans="1:20" ht="26.4">
      <c r="A3" s="26">
        <v>2</v>
      </c>
      <c r="B3" s="27" t="s">
        <v>445</v>
      </c>
      <c r="C3" s="27" t="s">
        <v>12</v>
      </c>
      <c r="D3" s="27" t="s">
        <v>446</v>
      </c>
      <c r="E3" s="27" t="s">
        <v>447</v>
      </c>
      <c r="F3" s="27" t="s">
        <v>448</v>
      </c>
      <c r="G3" s="28" t="s">
        <v>449</v>
      </c>
      <c r="H3" s="29">
        <v>1</v>
      </c>
      <c r="I3" s="27" t="s">
        <v>15</v>
      </c>
      <c r="J3" s="27" t="s">
        <v>450</v>
      </c>
      <c r="K3" s="27" t="s">
        <v>48</v>
      </c>
      <c r="L3" s="27" t="s">
        <v>440</v>
      </c>
      <c r="M3" s="29">
        <v>205</v>
      </c>
      <c r="N3" s="29">
        <v>820</v>
      </c>
      <c r="O3" s="30">
        <v>820</v>
      </c>
      <c r="P3" s="27" t="s">
        <v>441</v>
      </c>
      <c r="Q3" s="27" t="s">
        <v>442</v>
      </c>
      <c r="R3" s="27" t="s">
        <v>443</v>
      </c>
      <c r="S3" s="27"/>
      <c r="T3" s="31" t="s">
        <v>451</v>
      </c>
    </row>
    <row r="4" spans="1:20" ht="15.75">
      <c r="A4" s="26">
        <v>3</v>
      </c>
      <c r="B4" s="27" t="s">
        <v>452</v>
      </c>
      <c r="C4" s="27" t="s">
        <v>12</v>
      </c>
      <c r="D4" s="27" t="s">
        <v>446</v>
      </c>
      <c r="E4" s="27" t="s">
        <v>453</v>
      </c>
      <c r="F4" s="27" t="s">
        <v>454</v>
      </c>
      <c r="G4" s="28" t="s">
        <v>455</v>
      </c>
      <c r="H4" s="29">
        <v>1</v>
      </c>
      <c r="I4" s="27" t="s">
        <v>15</v>
      </c>
      <c r="J4" s="27" t="s">
        <v>456</v>
      </c>
      <c r="K4" s="27" t="s">
        <v>17</v>
      </c>
      <c r="L4" s="27" t="s">
        <v>440</v>
      </c>
      <c r="M4" s="29">
        <v>215</v>
      </c>
      <c r="N4" s="29">
        <v>860</v>
      </c>
      <c r="O4" s="30">
        <v>860</v>
      </c>
      <c r="P4" s="27" t="s">
        <v>441</v>
      </c>
      <c r="Q4" s="27" t="s">
        <v>442</v>
      </c>
      <c r="R4" s="27" t="s">
        <v>443</v>
      </c>
      <c r="S4" s="27"/>
      <c r="T4" s="31" t="s">
        <v>457</v>
      </c>
    </row>
    <row r="5" spans="1:20" ht="26.4">
      <c r="A5" s="26">
        <v>4</v>
      </c>
      <c r="B5" s="27" t="s">
        <v>458</v>
      </c>
      <c r="C5" s="27" t="s">
        <v>12</v>
      </c>
      <c r="D5" s="27" t="s">
        <v>446</v>
      </c>
      <c r="E5" s="27" t="s">
        <v>459</v>
      </c>
      <c r="F5" s="27" t="s">
        <v>460</v>
      </c>
      <c r="G5" s="28" t="s">
        <v>461</v>
      </c>
      <c r="H5" s="29">
        <v>1</v>
      </c>
      <c r="I5" s="27" t="s">
        <v>15</v>
      </c>
      <c r="J5" s="27" t="s">
        <v>462</v>
      </c>
      <c r="K5" s="27" t="s">
        <v>17</v>
      </c>
      <c r="L5" s="27" t="s">
        <v>463</v>
      </c>
      <c r="M5" s="29">
        <v>185</v>
      </c>
      <c r="N5" s="29">
        <v>740</v>
      </c>
      <c r="O5" s="30">
        <v>740</v>
      </c>
      <c r="P5" s="27" t="s">
        <v>441</v>
      </c>
      <c r="Q5" s="27" t="s">
        <v>442</v>
      </c>
      <c r="R5" s="27" t="s">
        <v>443</v>
      </c>
      <c r="S5" s="27"/>
      <c r="T5" s="31" t="s">
        <v>464</v>
      </c>
    </row>
    <row r="6" spans="1:20" ht="39.6">
      <c r="A6" s="26">
        <v>5</v>
      </c>
      <c r="B6" s="27" t="s">
        <v>465</v>
      </c>
      <c r="C6" s="27" t="s">
        <v>12</v>
      </c>
      <c r="D6" s="27" t="s">
        <v>466</v>
      </c>
      <c r="E6" s="27" t="s">
        <v>467</v>
      </c>
      <c r="F6" s="27" t="s">
        <v>468</v>
      </c>
      <c r="G6" s="28" t="s">
        <v>469</v>
      </c>
      <c r="H6" s="29">
        <v>1</v>
      </c>
      <c r="I6" s="27" t="s">
        <v>15</v>
      </c>
      <c r="J6" s="27" t="s">
        <v>470</v>
      </c>
      <c r="K6" s="27" t="s">
        <v>48</v>
      </c>
      <c r="L6" s="27" t="s">
        <v>440</v>
      </c>
      <c r="M6" s="29">
        <v>165</v>
      </c>
      <c r="N6" s="29">
        <v>660</v>
      </c>
      <c r="O6" s="30">
        <v>660</v>
      </c>
      <c r="P6" s="27" t="s">
        <v>441</v>
      </c>
      <c r="Q6" s="27" t="s">
        <v>442</v>
      </c>
      <c r="R6" s="27" t="s">
        <v>443</v>
      </c>
      <c r="S6" s="27"/>
      <c r="T6" s="31" t="s">
        <v>471</v>
      </c>
    </row>
    <row r="7" spans="1:20" ht="26.4">
      <c r="A7" s="26">
        <v>6</v>
      </c>
      <c r="B7" s="27" t="s">
        <v>472</v>
      </c>
      <c r="C7" s="27" t="s">
        <v>12</v>
      </c>
      <c r="D7" s="27" t="s">
        <v>466</v>
      </c>
      <c r="E7" s="27" t="s">
        <v>473</v>
      </c>
      <c r="F7" s="27" t="s">
        <v>474</v>
      </c>
      <c r="G7" s="28" t="s">
        <v>475</v>
      </c>
      <c r="H7" s="29">
        <v>1</v>
      </c>
      <c r="I7" s="27" t="s">
        <v>15</v>
      </c>
      <c r="J7" s="27" t="s">
        <v>476</v>
      </c>
      <c r="K7" s="27" t="s">
        <v>48</v>
      </c>
      <c r="L7" s="27" t="s">
        <v>440</v>
      </c>
      <c r="M7" s="29">
        <v>185</v>
      </c>
      <c r="N7" s="29">
        <v>740</v>
      </c>
      <c r="O7" s="30">
        <v>740</v>
      </c>
      <c r="P7" s="27" t="s">
        <v>441</v>
      </c>
      <c r="Q7" s="27" t="s">
        <v>442</v>
      </c>
      <c r="R7" s="27" t="s">
        <v>443</v>
      </c>
      <c r="S7" s="27"/>
      <c r="T7" s="31" t="s">
        <v>477</v>
      </c>
    </row>
    <row r="8" spans="1:21" ht="26.4">
      <c r="A8" s="26">
        <v>7</v>
      </c>
      <c r="B8" s="27" t="s">
        <v>478</v>
      </c>
      <c r="C8" s="27" t="s">
        <v>12</v>
      </c>
      <c r="D8" s="27" t="s">
        <v>466</v>
      </c>
      <c r="E8" s="27" t="s">
        <v>479</v>
      </c>
      <c r="F8" s="27" t="s">
        <v>480</v>
      </c>
      <c r="G8" s="28" t="s">
        <v>481</v>
      </c>
      <c r="H8" s="29">
        <v>1</v>
      </c>
      <c r="I8" s="27" t="s">
        <v>15</v>
      </c>
      <c r="J8" s="27" t="s">
        <v>482</v>
      </c>
      <c r="K8" s="27" t="s">
        <v>48</v>
      </c>
      <c r="L8" s="27" t="s">
        <v>483</v>
      </c>
      <c r="M8" s="29">
        <v>325</v>
      </c>
      <c r="N8" s="29">
        <v>1300</v>
      </c>
      <c r="O8" s="30">
        <v>1300</v>
      </c>
      <c r="P8" s="27" t="s">
        <v>441</v>
      </c>
      <c r="Q8" s="27" t="s">
        <v>442</v>
      </c>
      <c r="R8" s="27" t="s">
        <v>443</v>
      </c>
      <c r="S8" s="27"/>
      <c r="T8" s="31" t="s">
        <v>484</v>
      </c>
      <c r="U8" s="33"/>
    </row>
    <row r="9" spans="1:20" ht="26.4">
      <c r="A9" s="26">
        <v>8</v>
      </c>
      <c r="B9" s="27" t="s">
        <v>485</v>
      </c>
      <c r="C9" s="27" t="s">
        <v>12</v>
      </c>
      <c r="D9" s="27" t="s">
        <v>466</v>
      </c>
      <c r="E9" s="27" t="s">
        <v>486</v>
      </c>
      <c r="F9" s="27" t="s">
        <v>487</v>
      </c>
      <c r="G9" s="28" t="s">
        <v>488</v>
      </c>
      <c r="H9" s="29">
        <v>1</v>
      </c>
      <c r="I9" s="27" t="s">
        <v>15</v>
      </c>
      <c r="J9" s="27" t="s">
        <v>489</v>
      </c>
      <c r="K9" s="27" t="s">
        <v>48</v>
      </c>
      <c r="L9" s="27" t="s">
        <v>463</v>
      </c>
      <c r="M9" s="29">
        <v>175</v>
      </c>
      <c r="N9" s="29">
        <v>700</v>
      </c>
      <c r="O9" s="30">
        <v>700</v>
      </c>
      <c r="P9" s="27" t="s">
        <v>441</v>
      </c>
      <c r="Q9" s="27" t="s">
        <v>442</v>
      </c>
      <c r="R9" s="27" t="s">
        <v>443</v>
      </c>
      <c r="S9" s="27"/>
      <c r="T9" s="31" t="s">
        <v>490</v>
      </c>
    </row>
    <row r="10" spans="1:20" ht="26.4">
      <c r="A10" s="26">
        <v>9</v>
      </c>
      <c r="B10" s="27" t="s">
        <v>491</v>
      </c>
      <c r="C10" s="27" t="s">
        <v>12</v>
      </c>
      <c r="D10" s="27" t="s">
        <v>492</v>
      </c>
      <c r="E10" s="27" t="s">
        <v>493</v>
      </c>
      <c r="F10" s="27" t="s">
        <v>494</v>
      </c>
      <c r="G10" s="28" t="s">
        <v>495</v>
      </c>
      <c r="H10" s="29">
        <v>1</v>
      </c>
      <c r="I10" s="27" t="s">
        <v>15</v>
      </c>
      <c r="J10" s="27" t="s">
        <v>496</v>
      </c>
      <c r="K10" s="27" t="s">
        <v>48</v>
      </c>
      <c r="L10" s="27" t="s">
        <v>440</v>
      </c>
      <c r="M10" s="29">
        <v>170</v>
      </c>
      <c r="N10" s="29">
        <v>680</v>
      </c>
      <c r="O10" s="30">
        <v>680</v>
      </c>
      <c r="P10" s="27" t="s">
        <v>441</v>
      </c>
      <c r="Q10" s="27" t="s">
        <v>442</v>
      </c>
      <c r="R10" s="27" t="s">
        <v>443</v>
      </c>
      <c r="S10" s="27"/>
      <c r="T10" s="31" t="s">
        <v>497</v>
      </c>
    </row>
    <row r="11" spans="1:20" ht="26.4">
      <c r="A11" s="26">
        <v>10</v>
      </c>
      <c r="B11" s="27" t="s">
        <v>498</v>
      </c>
      <c r="C11" s="27" t="s">
        <v>12</v>
      </c>
      <c r="D11" s="27" t="s">
        <v>499</v>
      </c>
      <c r="E11" s="27" t="s">
        <v>500</v>
      </c>
      <c r="F11" s="27" t="s">
        <v>501</v>
      </c>
      <c r="G11" s="28" t="s">
        <v>502</v>
      </c>
      <c r="H11" s="29">
        <v>1</v>
      </c>
      <c r="I11" s="27" t="s">
        <v>15</v>
      </c>
      <c r="J11" s="27" t="s">
        <v>503</v>
      </c>
      <c r="K11" s="27" t="s">
        <v>48</v>
      </c>
      <c r="L11" s="27" t="s">
        <v>440</v>
      </c>
      <c r="M11" s="29">
        <v>165</v>
      </c>
      <c r="N11" s="29">
        <v>660</v>
      </c>
      <c r="O11" s="30">
        <v>660</v>
      </c>
      <c r="P11" s="27" t="s">
        <v>441</v>
      </c>
      <c r="Q11" s="27" t="s">
        <v>442</v>
      </c>
      <c r="R11" s="27" t="s">
        <v>443</v>
      </c>
      <c r="S11" s="27"/>
      <c r="T11" s="31" t="s">
        <v>504</v>
      </c>
    </row>
    <row r="12" spans="1:20" ht="26.4">
      <c r="A12" s="26">
        <v>11</v>
      </c>
      <c r="B12" s="27" t="s">
        <v>505</v>
      </c>
      <c r="C12" s="27" t="s">
        <v>12</v>
      </c>
      <c r="D12" s="27" t="s">
        <v>506</v>
      </c>
      <c r="E12" s="27" t="s">
        <v>507</v>
      </c>
      <c r="F12" s="27" t="s">
        <v>508</v>
      </c>
      <c r="G12" s="28" t="s">
        <v>509</v>
      </c>
      <c r="H12" s="29">
        <v>1</v>
      </c>
      <c r="I12" s="27" t="s">
        <v>15</v>
      </c>
      <c r="J12" s="27" t="s">
        <v>510</v>
      </c>
      <c r="K12" s="27" t="s">
        <v>48</v>
      </c>
      <c r="L12" s="27" t="s">
        <v>483</v>
      </c>
      <c r="M12" s="29">
        <v>185</v>
      </c>
      <c r="N12" s="29">
        <v>740</v>
      </c>
      <c r="O12" s="30">
        <v>740</v>
      </c>
      <c r="P12" s="27" t="s">
        <v>441</v>
      </c>
      <c r="Q12" s="27" t="s">
        <v>442</v>
      </c>
      <c r="R12" s="27" t="s">
        <v>443</v>
      </c>
      <c r="S12" s="27"/>
      <c r="T12" s="31" t="s">
        <v>511</v>
      </c>
    </row>
    <row r="13" spans="1:20" ht="26.4">
      <c r="A13" s="26">
        <v>12</v>
      </c>
      <c r="B13" s="27" t="s">
        <v>512</v>
      </c>
      <c r="C13" s="27" t="s">
        <v>12</v>
      </c>
      <c r="D13" s="27" t="s">
        <v>506</v>
      </c>
      <c r="E13" s="27" t="s">
        <v>513</v>
      </c>
      <c r="F13" s="27" t="s">
        <v>514</v>
      </c>
      <c r="G13" s="28" t="s">
        <v>515</v>
      </c>
      <c r="H13" s="29">
        <v>1</v>
      </c>
      <c r="I13" s="27" t="s">
        <v>15</v>
      </c>
      <c r="J13" s="27" t="s">
        <v>516</v>
      </c>
      <c r="K13" s="27" t="s">
        <v>17</v>
      </c>
      <c r="L13" s="27" t="s">
        <v>483</v>
      </c>
      <c r="M13" s="29">
        <v>175</v>
      </c>
      <c r="N13" s="29">
        <v>700</v>
      </c>
      <c r="O13" s="30">
        <v>700</v>
      </c>
      <c r="P13" s="27" t="s">
        <v>441</v>
      </c>
      <c r="Q13" s="27" t="s">
        <v>442</v>
      </c>
      <c r="R13" s="27" t="s">
        <v>443</v>
      </c>
      <c r="S13" s="27"/>
      <c r="T13" s="31" t="s">
        <v>517</v>
      </c>
    </row>
    <row r="14" spans="1:20" ht="26.4">
      <c r="A14" s="26">
        <v>13</v>
      </c>
      <c r="B14" s="27" t="s">
        <v>518</v>
      </c>
      <c r="C14" s="27" t="s">
        <v>267</v>
      </c>
      <c r="D14" s="27" t="s">
        <v>519</v>
      </c>
      <c r="E14" s="27" t="s">
        <v>520</v>
      </c>
      <c r="F14" s="27" t="s">
        <v>521</v>
      </c>
      <c r="G14" s="28" t="s">
        <v>522</v>
      </c>
      <c r="H14" s="29">
        <v>1</v>
      </c>
      <c r="I14" s="27" t="s">
        <v>15</v>
      </c>
      <c r="J14" s="27" t="s">
        <v>523</v>
      </c>
      <c r="K14" s="27" t="s">
        <v>308</v>
      </c>
      <c r="L14" s="27" t="s">
        <v>524</v>
      </c>
      <c r="M14" s="29">
        <v>205</v>
      </c>
      <c r="N14" s="29">
        <v>820</v>
      </c>
      <c r="O14" s="30">
        <v>820</v>
      </c>
      <c r="P14" s="27" t="s">
        <v>441</v>
      </c>
      <c r="Q14" s="27" t="s">
        <v>442</v>
      </c>
      <c r="R14" s="27" t="s">
        <v>443</v>
      </c>
      <c r="S14" s="27"/>
      <c r="T14" s="31" t="s">
        <v>525</v>
      </c>
    </row>
    <row r="15" spans="1:22" s="32" customFormat="1" ht="26.4">
      <c r="A15" s="26">
        <v>14</v>
      </c>
      <c r="B15" s="27" t="s">
        <v>526</v>
      </c>
      <c r="C15" s="27" t="s">
        <v>267</v>
      </c>
      <c r="D15" s="27" t="s">
        <v>527</v>
      </c>
      <c r="E15" s="27" t="s">
        <v>528</v>
      </c>
      <c r="F15" s="27" t="s">
        <v>529</v>
      </c>
      <c r="G15" s="28" t="s">
        <v>530</v>
      </c>
      <c r="H15" s="29">
        <v>1</v>
      </c>
      <c r="I15" s="27" t="s">
        <v>15</v>
      </c>
      <c r="J15" s="27" t="s">
        <v>531</v>
      </c>
      <c r="K15" s="27" t="s">
        <v>308</v>
      </c>
      <c r="L15" s="27" t="s">
        <v>463</v>
      </c>
      <c r="M15" s="29">
        <v>165</v>
      </c>
      <c r="N15" s="29">
        <v>660</v>
      </c>
      <c r="O15" s="30">
        <v>660</v>
      </c>
      <c r="P15" s="27" t="s">
        <v>441</v>
      </c>
      <c r="Q15" s="27" t="s">
        <v>442</v>
      </c>
      <c r="R15" s="27" t="s">
        <v>443</v>
      </c>
      <c r="S15" s="27"/>
      <c r="T15" s="31" t="s">
        <v>532</v>
      </c>
      <c r="V15"/>
    </row>
    <row r="16" spans="1:20" ht="26.4">
      <c r="A16" s="26">
        <v>15</v>
      </c>
      <c r="B16" s="34" t="s">
        <v>533</v>
      </c>
      <c r="C16" s="34" t="s">
        <v>12</v>
      </c>
      <c r="D16" s="34" t="s">
        <v>446</v>
      </c>
      <c r="E16" s="34" t="s">
        <v>534</v>
      </c>
      <c r="F16" s="34" t="s">
        <v>535</v>
      </c>
      <c r="G16" s="35" t="s">
        <v>536</v>
      </c>
      <c r="H16" s="29">
        <v>1</v>
      </c>
      <c r="I16" s="34" t="s">
        <v>537</v>
      </c>
      <c r="J16" s="34" t="s">
        <v>538</v>
      </c>
      <c r="K16" s="34" t="s">
        <v>17</v>
      </c>
      <c r="L16" s="34" t="s">
        <v>440</v>
      </c>
      <c r="M16" s="34" t="s">
        <v>539</v>
      </c>
      <c r="N16" s="34" t="s">
        <v>540</v>
      </c>
      <c r="O16" s="34">
        <v>740</v>
      </c>
      <c r="P16" s="34" t="s">
        <v>441</v>
      </c>
      <c r="Q16" s="34" t="s">
        <v>442</v>
      </c>
      <c r="R16" s="34" t="s">
        <v>443</v>
      </c>
      <c r="S16" s="34"/>
      <c r="T16" s="31" t="s">
        <v>541</v>
      </c>
    </row>
    <row r="17" spans="7:19" ht="15.75">
      <c r="G17" s="39" t="s">
        <v>542</v>
      </c>
      <c r="H17" s="36">
        <f>SUM(H2:H16)</f>
        <v>15</v>
      </c>
      <c r="J17" s="40"/>
      <c r="K17" s="40"/>
      <c r="M17" s="40"/>
      <c r="N17" s="40"/>
      <c r="O17" s="40"/>
      <c r="P17" s="40"/>
      <c r="Q17" s="40"/>
      <c r="R17" s="40"/>
      <c r="S17" s="40"/>
    </row>
  </sheetData>
  <hyperlinks>
    <hyperlink ref="T16" r:id="rId1" display="http://services.igi-global.com/resolvedoi/resolve.aspx?doi=10.4018/978-1-5225-2075-7"/>
    <hyperlink ref="T2" r:id="rId2" display="http://services.igi-global.com/resolvedoi/resolve.aspx?doi=10.4018/978-1-5225-2170-9"/>
    <hyperlink ref="T3" r:id="rId3" display="http://services.igi-global.com/resolvedoi/resolve.aspx?doi=10.4018/978-1-5225-1680-4"/>
    <hyperlink ref="T4" r:id="rId4" display="http://services.igi-global.com/resolvedoi/resolve.aspx?doi=10.4018/978-1-5225-0651-5"/>
    <hyperlink ref="T6" r:id="rId5" display="http://services.igi-global.com/resolvedoi/resolve.aspx?doi=10.4018/978-1-5225-0824-3"/>
    <hyperlink ref="T5" r:id="rId6" display="http://services.igi-global.com/resolvedoi/resolve.aspx?doi=10.4018/978-1-4666-5027-5"/>
    <hyperlink ref="T7" r:id="rId7" display="http://services.igi-global.com/resolvedoi/resolve.aspx?doi=10.4018/978-1-5225-0483-2"/>
    <hyperlink ref="T8" r:id="rId8" display="http://services.igi-global.com/resolvedoi/resolve.aspx?doi=10.4018/978-1-4666-9629-7"/>
    <hyperlink ref="T9" r:id="rId9" display="http://services.igi-global.com/resolvedoi/resolve.aspx?doi=10.4018/978-1-4666-4333-8"/>
    <hyperlink ref="T10" r:id="rId10" display="http://services.igi-global.com/resolvedoi/resolve.aspx?doi=10.4018/978-1-5225-0629-4"/>
    <hyperlink ref="T11" r:id="rId11" display="http://services.igi-global.com/resolvedoi/resolve.aspx?doi=10.4018/978-1-5225-1877-8"/>
    <hyperlink ref="T12" r:id="rId12" display="http://services.igi-global.com/resolvedoi/resolve.aspx?doi=10.4018/978-1-5225-0228-9"/>
    <hyperlink ref="T13" r:id="rId13" display="http://services.igi-global.com/resolvedoi/resolve.aspx?doi=10.4018/978-1-4666-9908-3"/>
    <hyperlink ref="T14" r:id="rId14" display="http://services.igi-global.com/resolvedoi/resolve.aspx?doi=10.4018/978-1-4666-8673-1"/>
    <hyperlink ref="T15" r:id="rId15" display="http://services.igi-global.com/resolvedoi/resolve.aspx?doi=10.4018/978-1-4666-4554-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2018-01-24T02:04:18Z</dcterms:created>
  <dcterms:modified xsi:type="dcterms:W3CDTF">2018-01-24T02:08:02Z</dcterms:modified>
  <cp:category/>
  <cp:version/>
  <cp:contentType/>
  <cp:contentStatus/>
</cp:coreProperties>
</file>