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9176" windowHeight="9132" activeTab="2"/>
  </bookViews>
  <sheets>
    <sheet name="飛資得20冊" sheetId="1" r:id="rId1"/>
    <sheet name="文道150冊" sheetId="3" r:id="rId2"/>
    <sheet name="文道-增購52冊" sheetId="2" r:id="rId3"/>
  </sheets>
  <calcPr calcId="145621"/>
</workbook>
</file>

<file path=xl/calcChain.xml><?xml version="1.0" encoding="utf-8"?>
<calcChain xmlns="http://schemas.openxmlformats.org/spreadsheetml/2006/main">
  <c r="G152" i="3" l="1"/>
  <c r="L151" i="3"/>
  <c r="L150" i="3"/>
  <c r="L149" i="3"/>
  <c r="L148" i="3"/>
  <c r="L147" i="3"/>
  <c r="L146" i="3"/>
  <c r="L145" i="3"/>
  <c r="L144" i="3"/>
  <c r="L143" i="3"/>
  <c r="L142" i="3"/>
  <c r="L141" i="3"/>
  <c r="L140" i="3"/>
  <c r="L139" i="3"/>
  <c r="L138" i="3"/>
  <c r="L137" i="3"/>
  <c r="L136" i="3"/>
  <c r="L135" i="3"/>
  <c r="L134" i="3"/>
  <c r="L133" i="3"/>
  <c r="L132" i="3"/>
  <c r="L131" i="3"/>
  <c r="L130" i="3"/>
  <c r="L129" i="3"/>
  <c r="L128" i="3"/>
  <c r="L127" i="3"/>
  <c r="L126" i="3"/>
  <c r="L125" i="3"/>
  <c r="L124" i="3"/>
  <c r="L123" i="3"/>
  <c r="L122" i="3"/>
  <c r="L121" i="3"/>
  <c r="L120" i="3"/>
  <c r="L119" i="3"/>
  <c r="L118" i="3"/>
  <c r="L117" i="3"/>
  <c r="L116" i="3"/>
  <c r="L115" i="3"/>
  <c r="L114" i="3"/>
  <c r="L113" i="3"/>
  <c r="L112" i="3"/>
  <c r="L111" i="3"/>
  <c r="L110" i="3"/>
  <c r="L109" i="3"/>
  <c r="L108" i="3"/>
  <c r="L107" i="3"/>
  <c r="L106" i="3"/>
  <c r="L105" i="3"/>
  <c r="L104" i="3"/>
  <c r="L103" i="3"/>
  <c r="L102" i="3"/>
  <c r="L101" i="3"/>
  <c r="L100" i="3"/>
  <c r="L99" i="3"/>
  <c r="L98" i="3"/>
  <c r="L97" i="3"/>
  <c r="L96" i="3"/>
  <c r="L95" i="3"/>
  <c r="L94" i="3"/>
  <c r="L93" i="3"/>
  <c r="L92" i="3"/>
  <c r="L91" i="3"/>
  <c r="L90" i="3"/>
  <c r="L89" i="3"/>
  <c r="L88" i="3"/>
  <c r="L87" i="3"/>
  <c r="L86" i="3"/>
  <c r="L85" i="3"/>
  <c r="L84" i="3"/>
  <c r="L83" i="3"/>
  <c r="L82" i="3"/>
  <c r="L81" i="3"/>
  <c r="L80" i="3"/>
  <c r="L79" i="3"/>
  <c r="L78" i="3"/>
  <c r="L77" i="3"/>
  <c r="L76" i="3"/>
  <c r="L75" i="3"/>
  <c r="L74" i="3"/>
  <c r="L73" i="3"/>
  <c r="L72" i="3"/>
  <c r="L71" i="3"/>
  <c r="L70" i="3"/>
  <c r="L69" i="3"/>
  <c r="L68" i="3"/>
  <c r="L67" i="3"/>
  <c r="L66" i="3"/>
  <c r="L65" i="3"/>
  <c r="L64" i="3"/>
  <c r="L63" i="3"/>
  <c r="L62" i="3"/>
  <c r="L61" i="3"/>
  <c r="L60" i="3"/>
  <c r="L59" i="3"/>
  <c r="L58" i="3"/>
  <c r="L57" i="3"/>
  <c r="L56" i="3"/>
  <c r="L55" i="3"/>
  <c r="L54" i="3"/>
  <c r="L53" i="3"/>
  <c r="L52" i="3"/>
  <c r="L51" i="3"/>
  <c r="L50" i="3"/>
  <c r="L49" i="3"/>
  <c r="L48" i="3"/>
  <c r="L47" i="3"/>
  <c r="L46" i="3"/>
  <c r="L45" i="3"/>
  <c r="L44" i="3"/>
  <c r="L43" i="3"/>
  <c r="L42" i="3"/>
  <c r="L41" i="3"/>
  <c r="L40" i="3"/>
  <c r="L39" i="3"/>
  <c r="L38" i="3"/>
  <c r="L37" i="3"/>
  <c r="L36" i="3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3" i="3"/>
  <c r="L12" i="3"/>
  <c r="L11" i="3"/>
  <c r="L10" i="3"/>
  <c r="L9" i="3"/>
  <c r="L8" i="3"/>
  <c r="L7" i="3"/>
  <c r="L6" i="3"/>
  <c r="L5" i="3"/>
  <c r="L4" i="3"/>
  <c r="L3" i="3"/>
  <c r="L2" i="3"/>
  <c r="H54" i="2"/>
  <c r="G22" i="1"/>
</calcChain>
</file>

<file path=xl/sharedStrings.xml><?xml version="1.0" encoding="utf-8"?>
<sst xmlns="http://schemas.openxmlformats.org/spreadsheetml/2006/main" count="1897" uniqueCount="812">
  <si>
    <t>清單流水號</t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</si>
  <si>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</si>
  <si>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</si>
  <si>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</si>
  <si>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</si>
  <si>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</si>
  <si>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</si>
  <si>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</si>
  <si>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</si>
  <si>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</si>
  <si>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</si>
  <si>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語文別</t>
  </si>
  <si>
    <t>平台</t>
  </si>
  <si>
    <t>備註</t>
  </si>
  <si>
    <t>附件</t>
  </si>
  <si>
    <t>URL</t>
    <phoneticPr fontId="1" type="noConversion"/>
  </si>
  <si>
    <t>Medicine</t>
  </si>
  <si>
    <t>B1020DA 護理</t>
  </si>
  <si>
    <t>9781444149036</t>
  </si>
  <si>
    <t>9781444149029</t>
  </si>
  <si>
    <t>450 Single Best Answers in the Clinical Specialities</t>
  </si>
  <si>
    <t>1st</t>
  </si>
  <si>
    <t>Singh Dubb, Sukhpreet</t>
  </si>
  <si>
    <t>CRC Press</t>
  </si>
  <si>
    <t>Toylor &amp; Francis</t>
    <phoneticPr fontId="1" type="noConversion"/>
  </si>
  <si>
    <t>無光碟附件</t>
  </si>
  <si>
    <t>https://www.taylorfrancis.com/books/9781444149036</t>
  </si>
  <si>
    <t>Science &amp; Technology</t>
  </si>
  <si>
    <t>B101010 醫學工程</t>
  </si>
  <si>
    <t>9781439871744</t>
  </si>
  <si>
    <t>9781439871737</t>
  </si>
  <si>
    <t>Advances in Therapeutic Engineering</t>
  </si>
  <si>
    <t>Yu, Wenwei</t>
  </si>
  <si>
    <t>https://www.taylorfrancis.com/books/9781439871744</t>
  </si>
  <si>
    <t>E18 電力工程</t>
  </si>
  <si>
    <t>9781482230888</t>
  </si>
  <si>
    <t>9781482230864</t>
  </si>
  <si>
    <t>Analytical Methods in Petroleum Upstream Applications</t>
  </si>
  <si>
    <t>Ovalles, Cesar</t>
  </si>
  <si>
    <t>https://www.taylorfrancis.com/books/9781482230888</t>
  </si>
  <si>
    <t>B3010G0 森林、水保及生態</t>
  </si>
  <si>
    <t>9781466572768</t>
  </si>
  <si>
    <t>9781466572751</t>
  </si>
  <si>
    <t>Climate Change Adaptation and Mitigation Management Options: A Guide for Natural Resource Managers in Southern Forest Ecosystems</t>
  </si>
  <si>
    <t>Vose, James M.</t>
  </si>
  <si>
    <t>https://www.taylorfrancis.com/books/9781466572768</t>
  </si>
  <si>
    <t>E61 控制工程</t>
  </si>
  <si>
    <t>9781439807422</t>
  </si>
  <si>
    <t>9781439807415</t>
  </si>
  <si>
    <t>Design and Construction of an RFID-enabled Infrastructure: The Next Avatar of the Internet</t>
  </si>
  <si>
    <t xml:space="preserve">Prabhu, Nagabhushana </t>
  </si>
  <si>
    <t>https://www.taylorfrancis.com/books/9781439807422</t>
  </si>
  <si>
    <t>B2010C0 生物學之生化及分子生物</t>
  </si>
  <si>
    <t>9781482216660</t>
  </si>
  <si>
    <t>9781926895253</t>
  </si>
  <si>
    <t>Epigenetics, Environment, and Genes</t>
  </si>
  <si>
    <t>Kang, Sun Woo</t>
  </si>
  <si>
    <t>Apple Academic Press</t>
  </si>
  <si>
    <t>https://www.taylorfrancis.com/books/9781482216660</t>
  </si>
  <si>
    <t>H42 管理二（行銷、生管、資管、交管、作業研究/數量方法）</t>
  </si>
  <si>
    <t>9781466591820</t>
  </si>
  <si>
    <t>9781466591813</t>
  </si>
  <si>
    <t>From Projects to Programs: A Project Manager's Journey</t>
  </si>
  <si>
    <t>Penkar, Samir</t>
  </si>
  <si>
    <t>Auerbach Publications</t>
  </si>
  <si>
    <t>https://www.taylorfrancis.com/books/9781466591820</t>
  </si>
  <si>
    <t>M01 統計</t>
  </si>
  <si>
    <t>9781466552395</t>
  </si>
  <si>
    <t>9781466552388</t>
  </si>
  <si>
    <t>Li, Arthur</t>
  </si>
  <si>
    <t>Chapman and Hall/CRC</t>
  </si>
  <si>
    <t>https://www.taylorfrancis.com/books/9781466552395</t>
  </si>
  <si>
    <t>H40 財金及會計</t>
  </si>
  <si>
    <t>9781439898956</t>
  </si>
  <si>
    <t>9781439898949</t>
  </si>
  <si>
    <t>Hospital Reimbursement: Concepts and Principles</t>
  </si>
  <si>
    <t>Herbert, Kyle</t>
  </si>
  <si>
    <t>Productivity Press</t>
  </si>
  <si>
    <t>https://www.taylorfrancis.com/books/9781439898956</t>
  </si>
  <si>
    <t>E09 土木、水利、工程</t>
  </si>
  <si>
    <t>9781466583276</t>
  </si>
  <si>
    <t>9781466583269</t>
  </si>
  <si>
    <t>Natural Wastewater Treatment Systems</t>
  </si>
  <si>
    <t>2nd</t>
  </si>
  <si>
    <t>Crites, Ronald W.</t>
  </si>
  <si>
    <t>https://www.taylorfrancis.com/books/9781466583276</t>
  </si>
  <si>
    <t>M02 數學</t>
  </si>
  <si>
    <t>9781439849767</t>
  </si>
  <si>
    <t>9781439849408</t>
  </si>
  <si>
    <t>Statistical Methods for Stochastic Differential Equations</t>
  </si>
  <si>
    <t>Kessler, Mathieu</t>
  </si>
  <si>
    <t>https://www.taylorfrancis.com/books/9781439849767</t>
  </si>
  <si>
    <t>9781439898192</t>
  </si>
  <si>
    <t>9781439898185</t>
  </si>
  <si>
    <t>Technical Analysis of Stock Trends</t>
  </si>
  <si>
    <t>10th</t>
  </si>
  <si>
    <t>Edwards, Robert D.</t>
  </si>
  <si>
    <t>https://www.taylorfrancis.com/books/9781439898192</t>
  </si>
  <si>
    <t>E08 資訊</t>
  </si>
  <si>
    <t>9781439896471</t>
  </si>
  <si>
    <t>9781439896464</t>
  </si>
  <si>
    <t>Android Security: Attacks and Defenses</t>
  </si>
  <si>
    <t>Misra, Anmol</t>
  </si>
  <si>
    <t>https://www.taylorfrancis.com/books/9781439896471</t>
  </si>
  <si>
    <t>9781466512528</t>
  </si>
  <si>
    <t>9781466512511</t>
  </si>
  <si>
    <t>Change or Die: The Business Process Improvement Manual</t>
  </si>
  <si>
    <t>Attong, Maxine</t>
  </si>
  <si>
    <t>https://www.taylorfrancis.com/books/9781466512528</t>
  </si>
  <si>
    <t>9781439856192</t>
  </si>
  <si>
    <t>9781439856185</t>
  </si>
  <si>
    <t>Computer Security Literacy: Staying Safe in a Digital World</t>
  </si>
  <si>
    <t>Jacobson, Douglas</t>
  </si>
  <si>
    <t>https://www.taylorfrancis.com/books/9781439856192</t>
  </si>
  <si>
    <t>9781439862926</t>
  </si>
  <si>
    <t>9781439862919</t>
  </si>
  <si>
    <t>Developing and Securing the Cloud</t>
  </si>
  <si>
    <t>Thuraisingham, Bhavani</t>
  </si>
  <si>
    <t>https://www.taylorfrancis.com/books/9781439862926</t>
  </si>
  <si>
    <t>9781466579088</t>
  </si>
  <si>
    <t>9781466579064</t>
  </si>
  <si>
    <t>Guide to the De-Identification of Personal Health Information</t>
  </si>
  <si>
    <t>El Emam, Khaled</t>
  </si>
  <si>
    <t>https://www.taylorfrancis.com/books/9781466579088</t>
  </si>
  <si>
    <t>9781439882368</t>
  </si>
  <si>
    <t>9781439882351</t>
  </si>
  <si>
    <t>Managing Organizational Knowledge: 3rd Generation Knowledge Management and ...Beyond!</t>
  </si>
  <si>
    <t>Tryon, Jr., Charles A.</t>
  </si>
  <si>
    <t>https://www.taylorfrancis.com/books/9781439882368</t>
  </si>
  <si>
    <t>9781466573185</t>
  </si>
  <si>
    <t>9781466573178</t>
  </si>
  <si>
    <t>Mendelian Randomization: Methods for Using Genetic Variants in Causal Estimation</t>
  </si>
  <si>
    <t>Burgess, Stephen</t>
  </si>
  <si>
    <t>9781466564541</t>
  </si>
  <si>
    <t>9781466564527</t>
  </si>
  <si>
    <t>What Every Engineer Should Know About Cyber Security and Digital Forensics</t>
  </si>
  <si>
    <t>DeFranco, Joanna F.</t>
  </si>
  <si>
    <t>https://www.taylorfrancis.com/books/9781466564541</t>
  </si>
  <si>
    <r>
      <t>Handbook of SAS</t>
    </r>
    <r>
      <rPr>
        <vertAlign val="superscript"/>
        <sz val="10"/>
        <rFont val="新細明體"/>
        <family val="1"/>
        <charset val="136"/>
        <scheme val="minor"/>
      </rPr>
      <t>®</t>
    </r>
    <r>
      <rPr>
        <sz val="10"/>
        <rFont val="新細明體"/>
        <family val="1"/>
        <charset val="136"/>
        <scheme val="minor"/>
      </rPr>
      <t xml:space="preserve"> DATA Step Programming</t>
    </r>
    <phoneticPr fontId="1" type="noConversion"/>
  </si>
  <si>
    <t>https://www.taylorfrancis.com/books/9781466573185</t>
    <phoneticPr fontId="1" type="noConversion"/>
  </si>
  <si>
    <t>序號</t>
    <phoneticPr fontId="9" type="noConversion"/>
  </si>
  <si>
    <t>書目序號(本欄請勿異動刪除)</t>
    <phoneticPr fontId="9" type="noConversion"/>
  </si>
  <si>
    <t>原始美金單價</t>
  </si>
  <si>
    <t>聯盟美金價格</t>
  </si>
  <si>
    <t>新聯盟美金報價(未稅)</t>
    <phoneticPr fontId="9" type="noConversion"/>
  </si>
  <si>
    <t>廠商</t>
  </si>
  <si>
    <t>連結</t>
    <phoneticPr fontId="9" type="noConversion"/>
  </si>
  <si>
    <t>BGA00034</t>
  </si>
  <si>
    <t>Arts &amp; Humanities &amp; Social Science</t>
  </si>
  <si>
    <r>
      <t xml:space="preserve">H11 </t>
    </r>
    <r>
      <rPr>
        <sz val="10"/>
        <rFont val="新細明體"/>
        <family val="1"/>
        <charset val="136"/>
      </rPr>
      <t>教育學</t>
    </r>
  </si>
  <si>
    <t>9780203770672</t>
  </si>
  <si>
    <t>9780415839891</t>
  </si>
  <si>
    <t>A Guide to Teaching Effective Seminars: Conversation, Identity, and Power</t>
  </si>
  <si>
    <t>Fiksdal, Susan R.</t>
  </si>
  <si>
    <t>Routledge</t>
  </si>
  <si>
    <t>2014</t>
  </si>
  <si>
    <r>
      <rPr>
        <sz val="10"/>
        <rFont val="新細明體"/>
        <family val="1"/>
        <charset val="136"/>
      </rPr>
      <t>西文</t>
    </r>
  </si>
  <si>
    <r>
      <rPr>
        <sz val="10"/>
        <rFont val="新細明體"/>
        <family val="1"/>
        <charset val="136"/>
      </rPr>
      <t>文道國際</t>
    </r>
  </si>
  <si>
    <t>Taylor&amp;Francis</t>
  </si>
  <si>
    <t>http://www.taylorfrancis.com/books/9780203770672</t>
    <phoneticPr fontId="9" type="noConversion"/>
  </si>
  <si>
    <t>BGA00068</t>
  </si>
  <si>
    <t>9780203134368</t>
  </si>
  <si>
    <t>9780415897464</t>
  </si>
  <si>
    <t>A Short History of Writing Instruction: From Ancient Greece to Contemporary America</t>
  </si>
  <si>
    <t>3rd</t>
  </si>
  <si>
    <t>Murphy, James J.</t>
    <phoneticPr fontId="9" type="noConversion"/>
  </si>
  <si>
    <t>2012</t>
  </si>
  <si>
    <t>http://www.taylorfrancis.com/books/9780203134368</t>
    <phoneticPr fontId="9" type="noConversion"/>
  </si>
  <si>
    <t>BGA00094</t>
  </si>
  <si>
    <r>
      <t xml:space="preserve">H23 </t>
    </r>
    <r>
      <rPr>
        <sz val="10"/>
        <rFont val="新細明體"/>
        <family val="1"/>
        <charset val="136"/>
      </rPr>
      <t>藝術學</t>
    </r>
  </si>
  <si>
    <t>9781315751009</t>
  </si>
  <si>
    <t>9780415748285</t>
  </si>
  <si>
    <t>Acting with Grotowski: Theatre as a Field for Experiencing Life</t>
  </si>
  <si>
    <t>Cynkutis, Zbigniew</t>
  </si>
  <si>
    <t>2015</t>
  </si>
  <si>
    <t>http://www.taylorfrancis.com/books/9781315751009</t>
    <phoneticPr fontId="9" type="noConversion"/>
  </si>
  <si>
    <t>BGA00151</t>
  </si>
  <si>
    <r>
      <t xml:space="preserve">H05 </t>
    </r>
    <r>
      <rPr>
        <sz val="10"/>
        <rFont val="新細明體"/>
        <family val="1"/>
        <charset val="136"/>
      </rPr>
      <t>文學二</t>
    </r>
    <r>
      <rPr>
        <sz val="10"/>
        <rFont val="Times New Roman"/>
        <family val="1"/>
      </rPr>
      <t>(</t>
    </r>
    <r>
      <rPr>
        <sz val="10"/>
        <rFont val="新細明體"/>
        <family val="1"/>
        <charset val="136"/>
      </rPr>
      <t>外國文學、性別研究、文化研究</t>
    </r>
    <r>
      <rPr>
        <sz val="10"/>
        <rFont val="Times New Roman"/>
        <family val="1"/>
      </rPr>
      <t>)</t>
    </r>
  </si>
  <si>
    <t>9781315743264</t>
  </si>
  <si>
    <t>9781138821484</t>
  </si>
  <si>
    <t>Ain't I a Woman: Black Women and Feminism</t>
  </si>
  <si>
    <t>hooks, bell</t>
  </si>
  <si>
    <t>http://www.taylorfrancis.com/books/9781315743264</t>
    <phoneticPr fontId="9" type="noConversion"/>
  </si>
  <si>
    <t>BGA00368</t>
  </si>
  <si>
    <t>9781315770581</t>
  </si>
  <si>
    <t>9781138780590</t>
  </si>
  <si>
    <t>Basic Services for All in an Urbanizing World</t>
  </si>
  <si>
    <t>United Cities and Local Governments</t>
  </si>
  <si>
    <t>http://www.taylorfrancis.com/books/9781315770581</t>
    <phoneticPr fontId="9" type="noConversion"/>
  </si>
  <si>
    <t>BGA00639</t>
  </si>
  <si>
    <r>
      <t xml:space="preserve">H17 </t>
    </r>
    <r>
      <rPr>
        <sz val="10"/>
        <rFont val="新細明體"/>
        <family val="1"/>
        <charset val="136"/>
      </rPr>
      <t>社會學</t>
    </r>
  </si>
  <si>
    <t>9780203877395</t>
  </si>
  <si>
    <t>9780415497053</t>
  </si>
  <si>
    <t>China Constructing Capitalism: Economic Life and Urban Change</t>
  </si>
  <si>
    <t>Keith, Michael</t>
  </si>
  <si>
    <t>http://www.taylorfrancis.com/books/9780203877395</t>
    <phoneticPr fontId="9" type="noConversion"/>
  </si>
  <si>
    <t>BGA00678</t>
  </si>
  <si>
    <t>9780203797488</t>
  </si>
  <si>
    <t>9780415858540</t>
  </si>
  <si>
    <t>Chinese Students' Writing in English: Implications from a corpus-driven study</t>
  </si>
  <si>
    <t>Leedham, Maria</t>
  </si>
  <si>
    <t>http://www.taylorfrancis.com/books/9780203797488</t>
    <phoneticPr fontId="9" type="noConversion"/>
  </si>
  <si>
    <t>BGA00771</t>
  </si>
  <si>
    <r>
      <t xml:space="preserve">H12 </t>
    </r>
    <r>
      <rPr>
        <sz val="10"/>
        <rFont val="新細明體"/>
        <family val="1"/>
        <charset val="136"/>
      </rPr>
      <t>心理學</t>
    </r>
  </si>
  <si>
    <t>9781315736174</t>
  </si>
  <si>
    <t>9781848726932</t>
  </si>
  <si>
    <t>Cognitive Psychology</t>
    <phoneticPr fontId="9" type="noConversion"/>
  </si>
  <si>
    <t>Classic Edition</t>
    <phoneticPr fontId="9" type="noConversion"/>
  </si>
  <si>
    <t>Neisser, Ulric</t>
  </si>
  <si>
    <t>Psychology Press</t>
  </si>
  <si>
    <t>http://www.taylorfrancis.com/books/9781315736174</t>
    <phoneticPr fontId="9" type="noConversion"/>
  </si>
  <si>
    <t>BGA00814</t>
  </si>
  <si>
    <t>9780203807521</t>
  </si>
  <si>
    <t>9780415896252</t>
  </si>
  <si>
    <t>Communication and Engagement with Science and Technology: Issues and Dilemmas : A Reader in Science Communication</t>
    <phoneticPr fontId="9" type="noConversion"/>
  </si>
  <si>
    <t>Gilbert, John K.</t>
    <phoneticPr fontId="9" type="noConversion"/>
  </si>
  <si>
    <t>2013</t>
  </si>
  <si>
    <t>http://www.taylorfrancis.com/books/9780203807521</t>
    <phoneticPr fontId="9" type="noConversion"/>
  </si>
  <si>
    <t>BGA00863</t>
  </si>
  <si>
    <t>9780203818183</t>
  </si>
  <si>
    <t>9780415618038</t>
  </si>
  <si>
    <t>Conducting Educational Design Research</t>
  </si>
  <si>
    <t>McKenney, Susan</t>
  </si>
  <si>
    <t>http://www.taylorfrancis.com/books/9780203818183</t>
    <phoneticPr fontId="9" type="noConversion"/>
  </si>
  <si>
    <t>BGA01120</t>
  </si>
  <si>
    <r>
      <t xml:space="preserve">HA2 </t>
    </r>
    <r>
      <rPr>
        <sz val="10"/>
        <rFont val="新細明體"/>
        <family val="1"/>
        <charset val="136"/>
      </rPr>
      <t>體育學</t>
    </r>
  </si>
  <si>
    <t>9781315816357</t>
  </si>
  <si>
    <t>9780415739832</t>
  </si>
  <si>
    <t>Data Analysis in Sport</t>
  </si>
  <si>
    <t>O'Donoghue, Peter</t>
  </si>
  <si>
    <t>http://www.taylorfrancis.com/books/9781315816357</t>
    <phoneticPr fontId="9" type="noConversion"/>
  </si>
  <si>
    <t>BGA01137</t>
  </si>
  <si>
    <t>9781315867564</t>
  </si>
  <si>
    <t>9780415658287</t>
  </si>
  <si>
    <t>Debates in Science Education</t>
  </si>
  <si>
    <t>Watts, Mike</t>
    <phoneticPr fontId="9" type="noConversion"/>
  </si>
  <si>
    <t>http://www.taylorfrancis.com/books/9781315867564</t>
    <phoneticPr fontId="9" type="noConversion"/>
  </si>
  <si>
    <t>BGA01176</t>
  </si>
  <si>
    <r>
      <t xml:space="preserve">H14 </t>
    </r>
    <r>
      <rPr>
        <sz val="10"/>
        <rFont val="新細明體"/>
        <family val="1"/>
        <charset val="136"/>
      </rPr>
      <t>政治學</t>
    </r>
  </si>
  <si>
    <t>9780203718742</t>
  </si>
  <si>
    <t>9780415508322</t>
  </si>
  <si>
    <t>Democratization in Africa: Challenges and Prospects</t>
  </si>
  <si>
    <t>Crawford, Gordon</t>
    <phoneticPr fontId="9" type="noConversion"/>
  </si>
  <si>
    <t>http://www.taylorfrancis.com/books/9780203718742</t>
    <phoneticPr fontId="9" type="noConversion"/>
  </si>
  <si>
    <t>BGA01490</t>
  </si>
  <si>
    <t>9781315852324</t>
  </si>
  <si>
    <t>9780415734004</t>
  </si>
  <si>
    <t>Engaged, Connected, Empowered: Teaching and Learning in the 21st Century</t>
  </si>
  <si>
    <t>Curran, Ben</t>
  </si>
  <si>
    <t>http://www.taylorfrancis.com/books/9781315852324</t>
    <phoneticPr fontId="9" type="noConversion"/>
  </si>
  <si>
    <t>BGA01666</t>
  </si>
  <si>
    <r>
      <t xml:space="preserve">H04 </t>
    </r>
    <r>
      <rPr>
        <sz val="10"/>
        <rFont val="新細明體"/>
        <family val="1"/>
        <charset val="136"/>
      </rPr>
      <t>語言學</t>
    </r>
  </si>
  <si>
    <t>9780203798539</t>
  </si>
  <si>
    <t>9780415585507</t>
  </si>
  <si>
    <t>Exploring Intercultural Communication: Language in Action</t>
  </si>
  <si>
    <t>Hua, Zhu</t>
    <phoneticPr fontId="9" type="noConversion"/>
  </si>
  <si>
    <t>http://www.taylorfrancis.com/books/9780203798539</t>
    <phoneticPr fontId="9" type="noConversion"/>
  </si>
  <si>
    <t>BGA01802</t>
  </si>
  <si>
    <t>9781315769943</t>
  </si>
  <si>
    <t>9780415744652</t>
  </si>
  <si>
    <t>Formative Assessment Leadership: Identify, Plan, Apply, Assess, Refine</t>
  </si>
  <si>
    <t>Sanzo, Karen L.</t>
  </si>
  <si>
    <t>http://www.taylorfrancis.com/books/9781315769943</t>
    <phoneticPr fontId="9" type="noConversion"/>
  </si>
  <si>
    <t>BGA01843</t>
  </si>
  <si>
    <t>9780203507131</t>
  </si>
  <si>
    <t>9780415835862</t>
  </si>
  <si>
    <t>From Symptom to Synapse: A Neurocognitive Perspective on Clinical Psychology</t>
  </si>
  <si>
    <t>Mohlman, Jan</t>
    <phoneticPr fontId="9" type="noConversion"/>
  </si>
  <si>
    <t>http://www.taylorfrancis.com/books/9780203507131</t>
    <phoneticPr fontId="9" type="noConversion"/>
  </si>
  <si>
    <t>BGA02079</t>
  </si>
  <si>
    <t>9780203074619</t>
  </si>
  <si>
    <t>9780415532648</t>
  </si>
  <si>
    <t>Heritage and Tourism: Place, Encounter, Engagement</t>
  </si>
  <si>
    <t>Staiff, Russell</t>
    <phoneticPr fontId="9" type="noConversion"/>
  </si>
  <si>
    <t>http://www.taylorfrancis.com/books/9780203074619</t>
    <phoneticPr fontId="9" type="noConversion"/>
  </si>
  <si>
    <t>BGA02554</t>
  </si>
  <si>
    <t>9781315869780</t>
  </si>
  <si>
    <t>9781848726987</t>
  </si>
  <si>
    <t>Latent Variable Modeling Using R: A Step-by-Step Guide</t>
  </si>
  <si>
    <t>Beaujean, A. Alexander</t>
  </si>
  <si>
    <t>http://www.taylorfrancis.com/books/9781315869780</t>
    <phoneticPr fontId="9" type="noConversion"/>
  </si>
  <si>
    <t>BGA02813</t>
  </si>
  <si>
    <r>
      <t xml:space="preserve">H42 </t>
    </r>
    <r>
      <rPr>
        <sz val="10"/>
        <rFont val="新細明體"/>
        <family val="1"/>
        <charset val="136"/>
      </rPr>
      <t>管理二（行銷、生管、資管、交管、作業研究</t>
    </r>
    <r>
      <rPr>
        <sz val="10"/>
        <rFont val="Times New Roman"/>
        <family val="1"/>
      </rPr>
      <t>/</t>
    </r>
    <r>
      <rPr>
        <sz val="10"/>
        <rFont val="新細明體"/>
        <family val="1"/>
        <charset val="136"/>
      </rPr>
      <t>數量方法）</t>
    </r>
  </si>
  <si>
    <t>9780203366301</t>
  </si>
  <si>
    <t>9780415828826</t>
  </si>
  <si>
    <t>Marketing and the Common Good: Essays from Notre Dame on Societal Impact</t>
  </si>
  <si>
    <t>Murphy, Patrick E.</t>
    <phoneticPr fontId="9" type="noConversion"/>
  </si>
  <si>
    <t>http://www.taylorfrancis.com/books/9780203366301</t>
    <phoneticPr fontId="9" type="noConversion"/>
  </si>
  <si>
    <t>BGA02994</t>
  </si>
  <si>
    <t>9780203701249</t>
  </si>
  <si>
    <t>9780415817103</t>
  </si>
  <si>
    <t>Multilevel and Longitudinal Modeling with IBM SPSS</t>
  </si>
  <si>
    <t>Heck, Ronald H.</t>
  </si>
  <si>
    <t>http://www.taylorfrancis.com/books/9780203701249</t>
    <phoneticPr fontId="9" type="noConversion"/>
  </si>
  <si>
    <t>BGA03010</t>
  </si>
  <si>
    <t>9780203124574</t>
  </si>
  <si>
    <t>9780415676021</t>
  </si>
  <si>
    <t>Museum Making: Narratives, Architectures, Exhibitions</t>
  </si>
  <si>
    <t>Macleod, Suzanne</t>
    <phoneticPr fontId="9" type="noConversion"/>
  </si>
  <si>
    <t>http://www.taylorfrancis.com/books/9780203124574</t>
    <phoneticPr fontId="9" type="noConversion"/>
  </si>
  <si>
    <t>BGA03112</t>
  </si>
  <si>
    <t>9781315735313</t>
  </si>
  <si>
    <t>9781848723283</t>
  </si>
  <si>
    <t>Neurodevelopmental Disorders: Research challenges and solutions</t>
  </si>
  <si>
    <t>Van Herwegen, Jo</t>
    <phoneticPr fontId="9" type="noConversion"/>
  </si>
  <si>
    <t>http://www.taylorfrancis.com/books/9781315735313</t>
    <phoneticPr fontId="9" type="noConversion"/>
  </si>
  <si>
    <t>BGA03142</t>
  </si>
  <si>
    <t>9781315753218</t>
  </si>
  <si>
    <t>9780415839280</t>
  </si>
  <si>
    <t>New Ideals in the Planning of Cities, Towns and Villages</t>
  </si>
  <si>
    <t>Nolen, John</t>
  </si>
  <si>
    <t>Taylor&amp;Francis</t>
    <phoneticPr fontId="9" type="noConversion"/>
  </si>
  <si>
    <t>http://www.taylorfrancis.com/books/9781315753218</t>
    <phoneticPr fontId="9" type="noConversion"/>
  </si>
  <si>
    <t>BGA03228</t>
  </si>
  <si>
    <r>
      <t xml:space="preserve">H13 </t>
    </r>
    <r>
      <rPr>
        <sz val="10"/>
        <rFont val="新細明體"/>
        <family val="1"/>
        <charset val="136"/>
      </rPr>
      <t>法律學</t>
    </r>
  </si>
  <si>
    <t>9781315385822</t>
  </si>
  <si>
    <t>9781138230262</t>
  </si>
  <si>
    <t>Optimize Contract Law</t>
  </si>
  <si>
    <t>Kuhnel-Fitchen, Kathrin</t>
  </si>
  <si>
    <t>2017</t>
  </si>
  <si>
    <t>http://www.taylorfrancis.com/books/9781315385822</t>
    <phoneticPr fontId="9" type="noConversion"/>
  </si>
  <si>
    <t>BGA03567</t>
  </si>
  <si>
    <t>9781315871288</t>
    <phoneticPr fontId="9" type="noConversion"/>
  </si>
  <si>
    <t>9780415717540</t>
  </si>
  <si>
    <t>Professional Photography: The New Global Landscape Explained</t>
  </si>
  <si>
    <t>Scott, Grant</t>
  </si>
  <si>
    <t>Focal Press</t>
  </si>
  <si>
    <t>http://www.taylorfrancis.com/books/9781315871288</t>
    <phoneticPr fontId="9" type="noConversion"/>
  </si>
  <si>
    <t>BGA03850</t>
  </si>
  <si>
    <t>9780203095485</t>
  </si>
  <si>
    <t>9780415670814</t>
  </si>
  <si>
    <t>Remaking Metropolis: Global Challenges of the Urban Landscape</t>
  </si>
  <si>
    <t>Cook, Edward A.</t>
    <phoneticPr fontId="9" type="noConversion"/>
  </si>
  <si>
    <t>http://www.taylorfrancis.com/books/9780203095485</t>
    <phoneticPr fontId="9" type="noConversion"/>
  </si>
  <si>
    <t>BGA03860</t>
  </si>
  <si>
    <t>9780203095331</t>
  </si>
  <si>
    <t>9780415530378</t>
  </si>
  <si>
    <t>Representations of Pain in Art and Visual Culture</t>
  </si>
  <si>
    <t>Di Bella, Maria Pia</t>
    <phoneticPr fontId="9" type="noConversion"/>
  </si>
  <si>
    <t>http://www.taylorfrancis.com/books/9780203095331</t>
    <phoneticPr fontId="9" type="noConversion"/>
  </si>
  <si>
    <t>BGA03888</t>
  </si>
  <si>
    <t>9781315771786</t>
  </si>
  <si>
    <t>9780415841993</t>
  </si>
  <si>
    <t>Researching Language and Social Media: A Student Guide</t>
  </si>
  <si>
    <t>Page, Ruth</t>
  </si>
  <si>
    <t>http://www.taylorfrancis.com/books/9781315771786</t>
    <phoneticPr fontId="9" type="noConversion"/>
  </si>
  <si>
    <t>BGA04036</t>
  </si>
  <si>
    <r>
      <t xml:space="preserve">H22 </t>
    </r>
    <r>
      <rPr>
        <sz val="10"/>
        <rFont val="新細明體"/>
        <family val="1"/>
        <charset val="136"/>
      </rPr>
      <t>區域研究及地理</t>
    </r>
  </si>
  <si>
    <t>9780203806340</t>
  </si>
  <si>
    <t>9780415679657</t>
  </si>
  <si>
    <t>Science, Philosophy and Physical Geography</t>
  </si>
  <si>
    <t>Inkpen, Robert</t>
  </si>
  <si>
    <t>http://www.taylorfrancis.com/books/9780203806340</t>
    <phoneticPr fontId="9" type="noConversion"/>
  </si>
  <si>
    <t>BGA04090</t>
  </si>
  <si>
    <t>9780203127971</t>
  </si>
  <si>
    <t>9780415881456</t>
  </si>
  <si>
    <t>Sex/Gender: Biology in a Social World</t>
  </si>
  <si>
    <t>Fausto-Sterling, Anne</t>
  </si>
  <si>
    <t>http://www.taylorfrancis.com/books/9780203127971</t>
    <phoneticPr fontId="9" type="noConversion"/>
  </si>
  <si>
    <t>BGA04092</t>
  </si>
  <si>
    <t>9780203522592</t>
  </si>
  <si>
    <t>9780415827508</t>
  </si>
  <si>
    <t>Sexploitation: Sexual Profiling and the Illusion of Gender</t>
  </si>
  <si>
    <t>Alexandre, Michèle</t>
  </si>
  <si>
    <t>http://www.taylorfrancis.com/books/9780203522592</t>
    <phoneticPr fontId="9" type="noConversion"/>
  </si>
  <si>
    <t>BGA04099</t>
  </si>
  <si>
    <t>9781315748757</t>
  </si>
  <si>
    <t>9781138812550</t>
  </si>
  <si>
    <t>Sexuality in Role-Playing Games</t>
  </si>
  <si>
    <t>Brown, Ashley ML</t>
  </si>
  <si>
    <t>http://www.taylorfrancis.com/books/9781315748757</t>
    <phoneticPr fontId="9" type="noConversion"/>
  </si>
  <si>
    <t>BGA04118</t>
  </si>
  <si>
    <t>9780203079683</t>
  </si>
  <si>
    <t>9780415643627</t>
  </si>
  <si>
    <t>Shipwreck in Art and Literature: Images and Interpretations from Antiquity to the Present Day</t>
  </si>
  <si>
    <t>Thompson, Carl</t>
    <phoneticPr fontId="9" type="noConversion"/>
  </si>
  <si>
    <t>http://www.taylorfrancis.com/books/9780203079683</t>
    <phoneticPr fontId="9" type="noConversion"/>
  </si>
  <si>
    <t>BGA04147</t>
  </si>
  <si>
    <t>9781315758367</t>
  </si>
  <si>
    <t>9780415736732</t>
  </si>
  <si>
    <t>Sociable Cities: The 21st-Century Reinvention of the Garden City</t>
  </si>
  <si>
    <t>Hall, Peter</t>
  </si>
  <si>
    <t>http://www.taylorfrancis.com/books/9781315758367</t>
    <phoneticPr fontId="9" type="noConversion"/>
  </si>
  <si>
    <t>BGA04311</t>
  </si>
  <si>
    <t>9781315773155</t>
  </si>
  <si>
    <t>9781848725874</t>
  </si>
  <si>
    <t>Statistical Power Analysis: A Simple and General Model for Traditional and Modern Hypothesis Tests</t>
  </si>
  <si>
    <t>4th</t>
  </si>
  <si>
    <t>Murphy, Kevin R.</t>
  </si>
  <si>
    <t>http://www.taylorfrancis.com/books/9781315773155</t>
    <phoneticPr fontId="9" type="noConversion"/>
  </si>
  <si>
    <t>BGA04477</t>
  </si>
  <si>
    <t>9781315762029</t>
  </si>
  <si>
    <t>9780415709873</t>
  </si>
  <si>
    <t>Teaching Grammar, Structure and Meaning: Exploring theory and practice for post-16 English Language teachers</t>
  </si>
  <si>
    <t>Giovanelli, Marcello</t>
  </si>
  <si>
    <t>http://www.taylorfrancis.com/books/9781315762029</t>
    <phoneticPr fontId="9" type="noConversion"/>
  </si>
  <si>
    <t>BGA04490</t>
  </si>
  <si>
    <t>9780203357286</t>
  </si>
  <si>
    <t>9780415688437</t>
  </si>
  <si>
    <t>Teaching Secondary Mathematics as if the Planet Matters</t>
  </si>
  <si>
    <t>Coles, Alf</t>
  </si>
  <si>
    <t>http://www.taylorfrancis.com/books/9780203357286</t>
    <phoneticPr fontId="9" type="noConversion"/>
  </si>
  <si>
    <t>BGA04645</t>
  </si>
  <si>
    <t>9781315749174</t>
  </si>
  <si>
    <t>9781138811614</t>
  </si>
  <si>
    <t>The Cognitive Neuropsychology of Schizophrenia</t>
    <phoneticPr fontId="9" type="noConversion"/>
  </si>
  <si>
    <t>Classic Edition</t>
    <phoneticPr fontId="9" type="noConversion"/>
  </si>
  <si>
    <t>Frith, Christopher Donald</t>
  </si>
  <si>
    <t>http://www.taylorfrancis.com/books/9781315749174</t>
    <phoneticPr fontId="9" type="noConversion"/>
  </si>
  <si>
    <t>BGA04671</t>
  </si>
  <si>
    <t>9781315775364</t>
  </si>
  <si>
    <t>9781138025141</t>
  </si>
  <si>
    <t>The Critical Role of Parenting in Human Development</t>
  </si>
  <si>
    <t>Klebanov, Marianna S.</t>
  </si>
  <si>
    <t>http://www.taylorfrancis.com/books/9781315775364</t>
    <phoneticPr fontId="9" type="noConversion"/>
  </si>
  <si>
    <t>BGA04797</t>
  </si>
  <si>
    <t>9781315716077</t>
  </si>
  <si>
    <t>9780415748735</t>
  </si>
  <si>
    <t>The Garden City Movement Up-To-Date</t>
  </si>
  <si>
    <t>Culpin, Ewart Gladstone</t>
  </si>
  <si>
    <t>http://www.taylorfrancis.com/books/9781315716077</t>
    <phoneticPr fontId="9" type="noConversion"/>
  </si>
  <si>
    <t>BGA04917</t>
  </si>
  <si>
    <r>
      <t xml:space="preserve">H09 </t>
    </r>
    <r>
      <rPr>
        <sz val="10"/>
        <rFont val="新細明體"/>
        <family val="1"/>
        <charset val="136"/>
      </rPr>
      <t>人類學</t>
    </r>
  </si>
  <si>
    <t>9781315747545</t>
  </si>
  <si>
    <t>9781138814356</t>
  </si>
  <si>
    <t>The Maritime Archaeology of a Modern Conflict: Comparing the Archaeology of German Submarine Wrecks to the Historical Text</t>
  </si>
  <si>
    <t>McCartney, Innes</t>
  </si>
  <si>
    <t>http://www.taylorfrancis.com/books/9781315747545</t>
    <phoneticPr fontId="9" type="noConversion"/>
  </si>
  <si>
    <t>BGA04970</t>
  </si>
  <si>
    <t>9780203796313</t>
  </si>
  <si>
    <t>9780415536042</t>
  </si>
  <si>
    <t>The Obama Administration's Nuclear Weapon Strategy: The Promises of Prague</t>
  </si>
  <si>
    <t>Warren, Aiden</t>
  </si>
  <si>
    <t>http://www.taylorfrancis.com/books/9780203796313</t>
    <phoneticPr fontId="9" type="noConversion"/>
  </si>
  <si>
    <t>BGA05072</t>
  </si>
  <si>
    <t>9781315465333</t>
  </si>
  <si>
    <t>9781138206298</t>
  </si>
  <si>
    <t>The Practical Zone System for Film and Digital Photography: Classic Tool, Universal Applications</t>
  </si>
  <si>
    <t>6th</t>
  </si>
  <si>
    <t>Johnson, Chris</t>
  </si>
  <si>
    <t>http://www.taylorfrancis.com/books/9781315465333</t>
    <phoneticPr fontId="9" type="noConversion"/>
  </si>
  <si>
    <t>BGA05253</t>
  </si>
  <si>
    <r>
      <t xml:space="preserve">H06 </t>
    </r>
    <r>
      <rPr>
        <sz val="10"/>
        <rFont val="新細明體"/>
        <family val="1"/>
        <charset val="136"/>
      </rPr>
      <t>歷史學</t>
    </r>
    <phoneticPr fontId="9" type="noConversion"/>
  </si>
  <si>
    <t>9780203081273</t>
  </si>
  <si>
    <t>9780415641920</t>
  </si>
  <si>
    <t>The Transnationalism of American Culture: Literature, Film, and Music</t>
  </si>
  <si>
    <t>Davis, Rocío G.</t>
    <phoneticPr fontId="9" type="noConversion"/>
  </si>
  <si>
    <t>http://www.taylorfrancis.com/books/9780203081273</t>
    <phoneticPr fontId="9" type="noConversion"/>
  </si>
  <si>
    <t>BGA05423</t>
  </si>
  <si>
    <t>9780203068892</t>
  </si>
  <si>
    <t>9780415435628</t>
  </si>
  <si>
    <t>Translation</t>
  </si>
  <si>
    <t>Bassnett, Susan</t>
  </si>
  <si>
    <t>http://www.taylorfrancis.com/books/9780203068892</t>
    <phoneticPr fontId="9" type="noConversion"/>
  </si>
  <si>
    <t>BGA05454</t>
  </si>
  <si>
    <t>9781315880501</t>
  </si>
  <si>
    <t>9780415715874</t>
  </si>
  <si>
    <t>Trauma in Contemporary Literature: Narrative and Representation</t>
  </si>
  <si>
    <t>Nadal, Marita</t>
    <phoneticPr fontId="9" type="noConversion"/>
  </si>
  <si>
    <t>http://www.taylorfrancis.com/books/9781315880501</t>
    <phoneticPr fontId="9" type="noConversion"/>
  </si>
  <si>
    <t>BGA05525</t>
  </si>
  <si>
    <t>9781315849331</t>
  </si>
  <si>
    <t>9781848723030</t>
  </si>
  <si>
    <t>Understanding Emotional Development: Providing insight into human lives</t>
  </si>
  <si>
    <t>Wilson, Robert Lewis</t>
  </si>
  <si>
    <t>http://www.taylorfrancis.com/books/9781315849331</t>
    <phoneticPr fontId="9" type="noConversion"/>
  </si>
  <si>
    <t>BGA05640</t>
  </si>
  <si>
    <t>9780203526927</t>
  </si>
  <si>
    <t>9780415819930</t>
  </si>
  <si>
    <t>Using Statistics in Small-Scale Language Education Research: Focus on Non-Parametric Data</t>
  </si>
  <si>
    <t>Turner, Jean L.</t>
  </si>
  <si>
    <t>http://www.taylorfrancis.com/books/9780203526927</t>
    <phoneticPr fontId="9" type="noConversion"/>
  </si>
  <si>
    <t>BGA05675</t>
  </si>
  <si>
    <t>9780203126714</t>
  </si>
  <si>
    <t>9780415506793</t>
  </si>
  <si>
    <t>Visions in Psychotherapy Research and Practice: Reflections from the Presidents of the Society for Psychotherapy Research</t>
  </si>
  <si>
    <t>Strauss, Bernhard M.</t>
    <phoneticPr fontId="9" type="noConversion"/>
  </si>
  <si>
    <t>http://www.taylorfrancis.com/books/9780203126714</t>
    <phoneticPr fontId="9" type="noConversion"/>
  </si>
  <si>
    <t>BGA05841</t>
  </si>
  <si>
    <t>9780203071953</t>
  </si>
  <si>
    <t>9780415676236</t>
  </si>
  <si>
    <t>Working with Multimodality: Rethinking Literacy in a Digital Age</t>
  </si>
  <si>
    <t>Rowsell, Jennifer</t>
  </si>
  <si>
    <t>http://www.taylorfrancis.com/books/9780203071953</t>
    <phoneticPr fontId="9" type="noConversion"/>
  </si>
  <si>
    <t>BGA03915</t>
  </si>
  <si>
    <t>9780203753446</t>
  </si>
  <si>
    <t>9780415534741</t>
  </si>
  <si>
    <t>Rethinking Aesthetics: The Role of Body in Design</t>
    <phoneticPr fontId="9" type="noConversion"/>
  </si>
  <si>
    <t>Bhatt, Ritu</t>
    <phoneticPr fontId="9" type="noConversion"/>
  </si>
  <si>
    <t>http://www.taylorfrancis.com/books/9780203753446</t>
    <phoneticPr fontId="9" type="noConversion"/>
  </si>
  <si>
    <t>總冊數</t>
    <phoneticPr fontId="9" type="noConversion"/>
  </si>
  <si>
    <t>序號</t>
    <phoneticPr fontId="9" type="noConversion"/>
  </si>
  <si>
    <t>連結</t>
    <phoneticPr fontId="9" type="noConversion"/>
  </si>
  <si>
    <r>
      <t xml:space="preserve">H14 </t>
    </r>
    <r>
      <rPr>
        <sz val="9"/>
        <color indexed="8"/>
        <rFont val="新細明體"/>
        <family val="1"/>
        <charset val="136"/>
      </rPr>
      <t>政治學</t>
    </r>
  </si>
  <si>
    <t>(Re)Imagining Humane Global Governance</t>
  </si>
  <si>
    <t>Falk, Richard</t>
    <phoneticPr fontId="9" type="noConversion"/>
  </si>
  <si>
    <r>
      <t xml:space="preserve">H17 </t>
    </r>
    <r>
      <rPr>
        <sz val="9"/>
        <color indexed="8"/>
        <rFont val="新細明體"/>
        <family val="1"/>
        <charset val="136"/>
      </rPr>
      <t>社會學</t>
    </r>
  </si>
  <si>
    <t>(Sub)Urban Sexscapes: Geographies and Regulation of the Sex Industry</t>
  </si>
  <si>
    <t>Maginn, Paul</t>
    <phoneticPr fontId="9" type="noConversion"/>
  </si>
  <si>
    <r>
      <t xml:space="preserve">H23 </t>
    </r>
    <r>
      <rPr>
        <sz val="9"/>
        <color indexed="8"/>
        <rFont val="新細明體"/>
        <family val="1"/>
        <charset val="136"/>
      </rPr>
      <t>藝術學</t>
    </r>
  </si>
  <si>
    <t>20th Century Photographers: Interviews on the Craft, Purpose, and the Passion of Photography</t>
  </si>
  <si>
    <t>Schaub, Grace</t>
  </si>
  <si>
    <t>A Dictionary of the European Union</t>
  </si>
  <si>
    <t>Phinnemore, David</t>
  </si>
  <si>
    <r>
      <t xml:space="preserve">H12 </t>
    </r>
    <r>
      <rPr>
        <sz val="9"/>
        <color indexed="8"/>
        <rFont val="新細明體"/>
        <family val="1"/>
        <charset val="136"/>
      </rPr>
      <t>心理學</t>
    </r>
  </si>
  <si>
    <t>A Guide to Psychological Understanding of People with Learning Disabilities: Eight Domains and Three Stories</t>
  </si>
  <si>
    <t>Webb, Jenny</t>
  </si>
  <si>
    <r>
      <t xml:space="preserve">H04 </t>
    </r>
    <r>
      <rPr>
        <sz val="9"/>
        <color indexed="8"/>
        <rFont val="新細明體"/>
        <family val="1"/>
        <charset val="136"/>
      </rPr>
      <t>語言學</t>
    </r>
  </si>
  <si>
    <t>A History of Applied Linguistics: From 1980 to the present</t>
  </si>
  <si>
    <t>De Bot, Kees</t>
    <phoneticPr fontId="9" type="noConversion"/>
  </si>
  <si>
    <r>
      <t xml:space="preserve">H06 </t>
    </r>
    <r>
      <rPr>
        <sz val="9"/>
        <color indexed="8"/>
        <rFont val="新細明體"/>
        <family val="1"/>
        <charset val="136"/>
      </rPr>
      <t>歷史學</t>
    </r>
  </si>
  <si>
    <t>A History of Global Consumption: 1500 - 1800</t>
  </si>
  <si>
    <t>Baghdiantz McCabe, Ina</t>
    <phoneticPr fontId="9" type="noConversion"/>
  </si>
  <si>
    <t>A History of the Chinese Language</t>
  </si>
  <si>
    <t>Dong, Hongyuan</t>
  </si>
  <si>
    <r>
      <t xml:space="preserve">H41 </t>
    </r>
    <r>
      <rPr>
        <sz val="9"/>
        <color indexed="8"/>
        <rFont val="新細明體"/>
        <family val="1"/>
        <charset val="136"/>
      </rPr>
      <t>管理一（人資、組織行為、策略管理、國企、醫管、科管）</t>
    </r>
  </si>
  <si>
    <t>A Hospitable World?: Organising Work and Workers in Hotels and Tourist Resorts</t>
  </si>
  <si>
    <t>Jordhus-Lier, David</t>
    <phoneticPr fontId="9" type="noConversion"/>
  </si>
  <si>
    <t>Acquiring Pragmatics: Social and cognitive perspectives</t>
  </si>
  <si>
    <t>Zufferey, Sandrine</t>
  </si>
  <si>
    <r>
      <t xml:space="preserve">HA2 </t>
    </r>
    <r>
      <rPr>
        <sz val="9"/>
        <color indexed="8"/>
        <rFont val="新細明體"/>
        <family val="1"/>
        <charset val="136"/>
      </rPr>
      <t>體育學</t>
    </r>
  </si>
  <si>
    <t>Advanced Theory and Practice in Sport Marketing</t>
  </si>
  <si>
    <t>Schwarz, Eric</t>
  </si>
  <si>
    <r>
      <t xml:space="preserve">H19 </t>
    </r>
    <r>
      <rPr>
        <sz val="9"/>
        <color indexed="8"/>
        <rFont val="新細明體"/>
        <family val="1"/>
        <charset val="136"/>
      </rPr>
      <t>傳播學</t>
    </r>
  </si>
  <si>
    <t>Advertising: Critical Approaches</t>
  </si>
  <si>
    <t>Wharton, Chris</t>
  </si>
  <si>
    <t>After Effects and Cinema 4D Lite: 3D Motion Graphics and Visual Effects Using CINEWARE</t>
    <phoneticPr fontId="9" type="noConversion"/>
  </si>
  <si>
    <t>Jackson, Chris</t>
  </si>
  <si>
    <t>After Sustainable Cities?</t>
  </si>
  <si>
    <t>Hodson, Mike</t>
    <phoneticPr fontId="9" type="noConversion"/>
  </si>
  <si>
    <t>America's Urban History</t>
  </si>
  <si>
    <t>Boehm, Lisa Krissoff</t>
  </si>
  <si>
    <r>
      <t xml:space="preserve">H11 </t>
    </r>
    <r>
      <rPr>
        <sz val="9"/>
        <color indexed="8"/>
        <rFont val="新細明體"/>
        <family val="1"/>
        <charset val="136"/>
      </rPr>
      <t>教育學</t>
    </r>
  </si>
  <si>
    <t>An ABC of Early Childhood Education: A guide to some of the key issues</t>
  </si>
  <si>
    <t>Smidt, Sandra</t>
  </si>
  <si>
    <r>
      <t xml:space="preserve">H09 </t>
    </r>
    <r>
      <rPr>
        <sz val="9"/>
        <color indexed="8"/>
        <rFont val="新細明體"/>
        <family val="1"/>
        <charset val="136"/>
      </rPr>
      <t>人類學</t>
    </r>
  </si>
  <si>
    <t>An Anthropology of Robots and AI: Annihilation Anxiety and Machines</t>
  </si>
  <si>
    <t>Richardson, Kathleen</t>
  </si>
  <si>
    <t>An Education in Facebook?: Higher Education and the World's Largest Social Network</t>
  </si>
  <si>
    <t xml:space="preserve">Kent, Mike </t>
    <phoneticPr fontId="9" type="noConversion"/>
  </si>
  <si>
    <r>
      <t xml:space="preserve">H05 </t>
    </r>
    <r>
      <rPr>
        <sz val="9"/>
        <color indexed="8"/>
        <rFont val="新細明體"/>
        <family val="1"/>
        <charset val="136"/>
      </rPr>
      <t>文學二</t>
    </r>
    <r>
      <rPr>
        <sz val="9"/>
        <color indexed="8"/>
        <rFont val="Times New Roman"/>
        <family val="1"/>
      </rPr>
      <t>(</t>
    </r>
    <r>
      <rPr>
        <sz val="9"/>
        <color indexed="8"/>
        <rFont val="新細明體"/>
        <family val="1"/>
        <charset val="136"/>
      </rPr>
      <t>外國文學、性別研究、文化研究</t>
    </r>
    <r>
      <rPr>
        <sz val="9"/>
        <color indexed="8"/>
        <rFont val="Times New Roman"/>
        <family val="1"/>
      </rPr>
      <t>)</t>
    </r>
  </si>
  <si>
    <t>An Introduction to Literary Studies</t>
  </si>
  <si>
    <t>Klarer, Mario</t>
  </si>
  <si>
    <t>Ancient Chinese Encyclopedia of Technology: Translation and Annotation of Kaogong ji (The Artificers' Record)</t>
    <phoneticPr fontId="9" type="noConversion"/>
  </si>
  <si>
    <t>Wenren, Jun</t>
  </si>
  <si>
    <t>Anthropology and Anthropologists: The British School in the Twentieth Century</t>
  </si>
  <si>
    <t>Kuper, Adam</t>
  </si>
  <si>
    <t>Applying Linguistics in the Classroom: A Sociocultural Approach</t>
  </si>
  <si>
    <t>Razfar, Aria</t>
  </si>
  <si>
    <t>Architecture and Movement: the Dynamic Experience of Buildings and Landscapes</t>
  </si>
  <si>
    <t xml:space="preserve">Blundell Jones, Peter </t>
    <phoneticPr fontId="9" type="noConversion"/>
  </si>
  <si>
    <t>Architecture Beyond Criticism: Expert Judgment and Performance Evaluation</t>
  </si>
  <si>
    <t xml:space="preserve">Preiser, Wolfgang F. E. </t>
    <phoneticPr fontId="9" type="noConversion"/>
  </si>
  <si>
    <t>Arts Integration and Special Education: An Inclusive Theory of Action for Student Engagement</t>
  </si>
  <si>
    <t>Anderson, Alida</t>
    <phoneticPr fontId="9" type="noConversion"/>
  </si>
  <si>
    <t>Assessment and Documentation in Early Childhood Education</t>
  </si>
  <si>
    <t>Alasuutari, Maarit</t>
  </si>
  <si>
    <t>Athletes' Careers Across Cultures</t>
  </si>
  <si>
    <t xml:space="preserve">Stambulova, Natalia B. </t>
    <phoneticPr fontId="9" type="noConversion"/>
  </si>
  <si>
    <t>Audiovisual Translation: Theories, Methods and Issues</t>
  </si>
  <si>
    <t>Pérez-González, Luis</t>
    <phoneticPr fontId="9" type="noConversion"/>
  </si>
  <si>
    <t>Basic Russian: A Grammar and Workbook</t>
  </si>
  <si>
    <t>Murray, John</t>
  </si>
  <si>
    <t>Becoming an Outstanding Mathematics Teacher</t>
  </si>
  <si>
    <t>Bartlett, Jayne</t>
  </si>
  <si>
    <r>
      <t xml:space="preserve">H15 </t>
    </r>
    <r>
      <rPr>
        <sz val="9"/>
        <color indexed="8"/>
        <rFont val="新細明體"/>
        <family val="1"/>
        <charset val="136"/>
      </rPr>
      <t>經濟學</t>
    </r>
  </si>
  <si>
    <t>Behavioural Economics and Finance</t>
  </si>
  <si>
    <t>Baddeley, Michelle</t>
  </si>
  <si>
    <t>Beyond Live/Work: The Architecture of Home-based Work</t>
  </si>
  <si>
    <t>Holliss, Frances</t>
  </si>
  <si>
    <t>Beyond Quality in Early Childhood Education and Care: Languages of evaluation</t>
  </si>
  <si>
    <t>Dahlberg, Gunilla</t>
  </si>
  <si>
    <t>Branding and Designing Disability: Reconceptualising Disability Studies</t>
  </si>
  <si>
    <t>DePoy, Elizabeth</t>
  </si>
  <si>
    <t>Categorical and Nonparametric Data Analysis: Choosing the Best Statistical Technique</t>
  </si>
  <si>
    <t>Nussbaum, E. Michael</t>
  </si>
  <si>
    <t>Children, Childhood and Cultural Heritage</t>
  </si>
  <si>
    <t>Darian-Smith, Kate</t>
    <phoneticPr fontId="9" type="noConversion"/>
  </si>
  <si>
    <t>Classic Case Studies in Psychology</t>
  </si>
  <si>
    <t>Rolls, Geoff</t>
  </si>
  <si>
    <t>Classroom Observation: A guide to the effective observation of teaching and learning</t>
  </si>
  <si>
    <t>O'Leary, Matt</t>
  </si>
  <si>
    <t>Clinical Psychology</t>
  </si>
  <si>
    <t>Davey, Graham</t>
    <phoneticPr fontId="9" type="noConversion"/>
  </si>
  <si>
    <t>Common Core in the Content Areas: Balancing Content and Literacy</t>
  </si>
  <si>
    <t>Bennett, Jessica</t>
  </si>
  <si>
    <t>Common Core Reading Lessons: Pairing Literary and Nonfiction Texts to Promote Deeper Understanding</t>
  </si>
  <si>
    <t>O'Reilly, Stacey</t>
  </si>
  <si>
    <t>Comparatizing Taiwan</t>
  </si>
  <si>
    <t xml:space="preserve">Shih, Shu-mei </t>
    <phoneticPr fontId="9" type="noConversion"/>
  </si>
  <si>
    <t>Competition and Regulation in the Airline Industry: Puppets in Chaos</t>
  </si>
  <si>
    <t>Truxal, Steven</t>
  </si>
  <si>
    <r>
      <t xml:space="preserve">H13 </t>
    </r>
    <r>
      <rPr>
        <sz val="9"/>
        <color indexed="8"/>
        <rFont val="新細明體"/>
        <family val="1"/>
        <charset val="136"/>
      </rPr>
      <t>法律學</t>
    </r>
  </si>
  <si>
    <t>Competition Law and Policy in the EU and UK</t>
  </si>
  <si>
    <t>5th</t>
  </si>
  <si>
    <t>Rodger, Barry</t>
  </si>
  <si>
    <t>Conservation of Cultural Heritage: Key Principles and Approaches</t>
  </si>
  <si>
    <t>Szczepanowska, Hanna M.</t>
  </si>
  <si>
    <t>Conserving Cultural Landscapes: Challenges and New Directions</t>
  </si>
  <si>
    <t xml:space="preserve">Taylor, Ken </t>
    <phoneticPr fontId="9" type="noConversion"/>
  </si>
  <si>
    <r>
      <t xml:space="preserve">H08 </t>
    </r>
    <r>
      <rPr>
        <sz val="9"/>
        <color indexed="8"/>
        <rFont val="新細明體"/>
        <family val="1"/>
        <charset val="136"/>
      </rPr>
      <t>哲學</t>
    </r>
  </si>
  <si>
    <t>Controversies in Contemporary Islam</t>
  </si>
  <si>
    <t>Leaman, Oliver</t>
  </si>
  <si>
    <t>Co-operation, Learning and Co-operative Values: Contemporary issues in education</t>
  </si>
  <si>
    <t>Woodin, Tom</t>
    <phoneticPr fontId="9" type="noConversion"/>
  </si>
  <si>
    <t>Co-producing Knowledge for Sustainable Cities: Joining Forces for Change</t>
  </si>
  <si>
    <t>Polk, Merritt</t>
    <phoneticPr fontId="9" type="noConversion"/>
  </si>
  <si>
    <r>
      <t xml:space="preserve">H42 </t>
    </r>
    <r>
      <rPr>
        <sz val="9"/>
        <color indexed="8"/>
        <rFont val="新細明體"/>
        <family val="1"/>
        <charset val="136"/>
      </rPr>
      <t>管理二（行銷、生管、資管、交管、作業研究</t>
    </r>
    <r>
      <rPr>
        <sz val="9"/>
        <color indexed="8"/>
        <rFont val="Times New Roman"/>
        <family val="1"/>
      </rPr>
      <t>/</t>
    </r>
    <r>
      <rPr>
        <sz val="9"/>
        <color indexed="8"/>
        <rFont val="新細明體"/>
        <family val="1"/>
        <charset val="136"/>
      </rPr>
      <t>數量方法）</t>
    </r>
  </si>
  <si>
    <t>Corporate Communication: A Marketing Viewpoint</t>
  </si>
  <si>
    <t>Podnar, Klement</t>
  </si>
  <si>
    <r>
      <t xml:space="preserve">H40 </t>
    </r>
    <r>
      <rPr>
        <sz val="9"/>
        <color indexed="8"/>
        <rFont val="新細明體"/>
        <family val="1"/>
        <charset val="136"/>
      </rPr>
      <t>財金及會計</t>
    </r>
  </si>
  <si>
    <t>Corporate Finance and Governance in Stakeholder Society: Beyond shareholder capitalism</t>
  </si>
  <si>
    <t>Hirota, Shinichi</t>
  </si>
  <si>
    <t>Credit Rating Governance: Global Credit Gatekeepers</t>
  </si>
  <si>
    <t>Naciri, Ahmed</t>
  </si>
  <si>
    <t>Critical Political Economy of the Media: An Introduction</t>
  </si>
  <si>
    <t>Hardy, Jonathan</t>
  </si>
  <si>
    <t>Cultural Policy: Management, Value and Modernity in the Creative Industries</t>
  </si>
  <si>
    <t>O'Brien, Dave</t>
    <phoneticPr fontId="9" type="noConversion"/>
  </si>
  <si>
    <t>Culture and Economy in the Age of Social Media</t>
  </si>
  <si>
    <t>Fuchs, Christian</t>
  </si>
  <si>
    <t>Current Issues in Developmental Disorders</t>
  </si>
  <si>
    <t>Marshall, Chloë</t>
    <phoneticPr fontId="9" type="noConversion"/>
  </si>
  <si>
    <t>Current Topics in the Theory and Application of Latent Variable Models</t>
  </si>
  <si>
    <t xml:space="preserve">Edwards, Michael C. </t>
    <phoneticPr fontId="9" type="noConversion"/>
  </si>
  <si>
    <t>Daylighting and Integrated Lighting Design</t>
  </si>
  <si>
    <t>Meek, Christopher</t>
  </si>
  <si>
    <t>Design for the Changing Educational Landscape: Space, Place and the Future of Learning</t>
  </si>
  <si>
    <t>Harrison, Andrew</t>
  </si>
  <si>
    <t>Developing Your Design Process: Six Key Concepts for Studio</t>
  </si>
  <si>
    <t>Smith, Albert</t>
  </si>
  <si>
    <t>Digital Literacies: Research and Resources in Language Teaching</t>
  </si>
  <si>
    <t>Dudeney, Gavin</t>
    <phoneticPr fontId="9" type="noConversion"/>
  </si>
  <si>
    <t>Pearson Education Limited</t>
    <phoneticPr fontId="9" type="noConversion"/>
  </si>
  <si>
    <t>Digital Mayhem: 3D Landscape Techniques: Where Inspiration, Techniques and Digital Art meet</t>
    <phoneticPr fontId="9" type="noConversion"/>
  </si>
  <si>
    <t>Evans, Duncan</t>
    <phoneticPr fontId="9" type="noConversion"/>
  </si>
  <si>
    <t>Directing in Musical Theatre: An Essential Guide</t>
  </si>
  <si>
    <t>Deer, Joe</t>
  </si>
  <si>
    <t>Discourse Analysis beyond the Speech Event</t>
  </si>
  <si>
    <t>Wortham, Stanton</t>
  </si>
  <si>
    <t>Drama, Disability and Education: A critical exploration for students and practitioners</t>
  </si>
  <si>
    <t>Kempe, Andy</t>
  </si>
  <si>
    <t>Dramas of the Past on the Twentieth-Century Stage: In History's Wings</t>
  </si>
  <si>
    <t>Feldman, Alexander</t>
  </si>
  <si>
    <t>Early Childhood Education: A Practical Guide to Evidence-Based, Multi-Tiered Service Delivery</t>
  </si>
  <si>
    <t>Coffee, Gina</t>
  </si>
  <si>
    <t>Emerging Financial Derivatives: Understanding exotic options and structured products</t>
  </si>
  <si>
    <t>Yen, Jerome</t>
  </si>
  <si>
    <t>Ensemble Theatre Making: A Practical Guide</t>
  </si>
  <si>
    <t>Bonczek, Rose Burnett</t>
    <phoneticPr fontId="9" type="noConversion"/>
  </si>
  <si>
    <t>Ethnography and the City: Readings on Doing Urban Fieldwork</t>
  </si>
  <si>
    <t>Ocejo, Richard E.</t>
    <phoneticPr fontId="9" type="noConversion"/>
  </si>
  <si>
    <t>Eugenics, Literature, and Culture in Post-war Britain</t>
  </si>
  <si>
    <t>Hanson, Clare</t>
  </si>
  <si>
    <t>Evaluation in Translation: Critical points of translator decision-making</t>
  </si>
  <si>
    <t>Munday, Jeremy</t>
  </si>
  <si>
    <t>Exercise Immunology</t>
  </si>
  <si>
    <t xml:space="preserve">Gleeson, Michael </t>
    <phoneticPr fontId="9" type="noConversion"/>
  </si>
  <si>
    <t>Exploring ADHD: An ethnography of disorder in early childhood</t>
  </si>
  <si>
    <t>Bailey, Simon</t>
  </si>
  <si>
    <t>Exploring Language Assessment and Testing: Language in Action</t>
  </si>
  <si>
    <t>Green, Anthony</t>
  </si>
  <si>
    <t>Fashion and the Consumer Revolution in Contemporary Russia</t>
  </si>
  <si>
    <t>Gurova, Olga</t>
  </si>
  <si>
    <t>Fashion Design for Living</t>
  </si>
  <si>
    <t>Gwilt, Alison</t>
    <phoneticPr fontId="9" type="noConversion"/>
  </si>
  <si>
    <t>Film Genre for the Screenwriter</t>
  </si>
  <si>
    <t>Selbo, Jule</t>
  </si>
  <si>
    <t>Foundations of Airline Finance: Methodology and Practice</t>
  </si>
  <si>
    <t>Vasigh, Bijan</t>
  </si>
  <si>
    <t>From the Forest to the Sea: Public Lands Management and Marine Spatial Planning</t>
    <phoneticPr fontId="9" type="noConversion"/>
  </si>
  <si>
    <t>Gopnik, Morgan</t>
  </si>
  <si>
    <t>Global Migration: The Basics</t>
  </si>
  <si>
    <t>Hanlon, Bernadette</t>
  </si>
  <si>
    <t>Green Infrastructure for Landscape Planning: Integrating Human and Natural Systems</t>
  </si>
  <si>
    <t>Austin, Gary</t>
  </si>
  <si>
    <t>Group Music Therapy: A group analytic approach</t>
  </si>
  <si>
    <t>Davies, Alison</t>
  </si>
  <si>
    <t>Helping Doctoral Students Write: Pedagogies for supervision</t>
  </si>
  <si>
    <t>Kamler, Barbara</t>
  </si>
  <si>
    <t>Interactional Leadership and How to Coach It: The art of the choice-focused leader</t>
  </si>
  <si>
    <t>Harvey, Michael</t>
  </si>
  <si>
    <t>Intermediate Russian: A Grammar and Workbook</t>
  </si>
  <si>
    <t>Introducing the Language of the News: A Student's Guide</t>
  </si>
  <si>
    <t>Busà, Maria Grazia</t>
    <phoneticPr fontId="9" type="noConversion"/>
  </si>
  <si>
    <t>Investor Oriented Corporate Social Responsibility Reporting</t>
  </si>
  <si>
    <t>Jagd, Jane Thostrup</t>
    <phoneticPr fontId="9" type="noConversion"/>
  </si>
  <si>
    <t>Islam and Higher Education: Concepts, Challenges and Opportunities</t>
  </si>
  <si>
    <t>Muborakshoeva, Marodsilton</t>
  </si>
  <si>
    <t>Knowledge Management: Systems and Processes</t>
  </si>
  <si>
    <t>Becerra-Fernandez, Irma</t>
  </si>
  <si>
    <t>Lacan, Discourse, Event: New Psychoanalytic Approaches to Textual Indeterminacy</t>
  </si>
  <si>
    <t xml:space="preserve">Parker, Ian </t>
    <phoneticPr fontId="9" type="noConversion"/>
  </si>
  <si>
    <t>Landscape and the Ideology of Nature in Exurbia: Green Sprawl</t>
  </si>
  <si>
    <t>Cadieux, Kirsten Valentine</t>
    <phoneticPr fontId="9" type="noConversion"/>
  </si>
  <si>
    <t>Landscape, Well-Being and Environment</t>
  </si>
  <si>
    <t xml:space="preserve">Coles, Richard </t>
    <phoneticPr fontId="9" type="noConversion"/>
  </si>
  <si>
    <r>
      <t xml:space="preserve">H22 </t>
    </r>
    <r>
      <rPr>
        <sz val="9"/>
        <color indexed="8"/>
        <rFont val="新細明體"/>
        <family val="1"/>
        <charset val="136"/>
      </rPr>
      <t>區域研究及地理</t>
    </r>
  </si>
  <si>
    <t>Making Sense of Nature</t>
  </si>
  <si>
    <t>Castree, Noel</t>
  </si>
  <si>
    <t>Managing Cultural Landscapes</t>
  </si>
  <si>
    <t>Marine Genetic Resources, Access and Benefit Sharing: Legal and Biological Perspectives</t>
  </si>
  <si>
    <t>Fedder, Bevis</t>
  </si>
  <si>
    <t>Migration, Incorporation, and Change in an Interconnected World</t>
  </si>
  <si>
    <t>Ali, Syed</t>
  </si>
  <si>
    <t>Music Therapy: An art beyond words</t>
  </si>
  <si>
    <t>Bunt, Leslie</t>
  </si>
  <si>
    <t>New Approaches in Reasoning Research</t>
  </si>
  <si>
    <t>De Neys, Wim</t>
    <phoneticPr fontId="9" type="noConversion"/>
  </si>
  <si>
    <t>New Frontiers in Work and Family Research</t>
  </si>
  <si>
    <t xml:space="preserve">Grzywacz, Joseph </t>
    <phoneticPr fontId="9" type="noConversion"/>
  </si>
  <si>
    <t>New Games: Postmodernism After Contemporary Art</t>
  </si>
  <si>
    <t>Lee, Pamela M.</t>
  </si>
  <si>
    <t>New Perspectives in Special Education: Contemporary philosophical debates</t>
  </si>
  <si>
    <t>Farrell, Michael</t>
  </si>
  <si>
    <t>Nutrition and Metabolism in Sports, Exercise and Health</t>
  </si>
  <si>
    <t>Kang, Jie</t>
  </si>
  <si>
    <t>People Under Three: Play, work and learning in a childcare setting</t>
  </si>
  <si>
    <t>Jackson, Sonia</t>
  </si>
  <si>
    <t>Philosophy and the Sciences for Everyone</t>
  </si>
  <si>
    <t>Massimi, Michela</t>
    <phoneticPr fontId="9" type="noConversion"/>
  </si>
  <si>
    <t>Play in Healthcare: Using Play to Promote Child Development and Wellbeing</t>
  </si>
  <si>
    <t>Tonkin, Alison</t>
    <phoneticPr fontId="9" type="noConversion"/>
  </si>
  <si>
    <t>Poetry as Testimony: Witnessing and Memory in Twentieth-century Poems</t>
  </si>
  <si>
    <t>Rowland, Antony</t>
  </si>
  <si>
    <t>Populism in Western Europe: Comparing Belgium, Germany and The Netherlands</t>
  </si>
  <si>
    <t>Pauwels, Teun</t>
  </si>
  <si>
    <t>Posthuman Life: Philosophy at the Edge of the Human</t>
  </si>
  <si>
    <t>Roden, David</t>
  </si>
  <si>
    <t>Principles of Counseling and Psychotherapy: Learning the Essential Domains and Nonlinear Thinking of Master Practitioners</t>
  </si>
  <si>
    <t>Mozdzierz, Gerald J.</t>
  </si>
  <si>
    <t>Promoting Teacher Reflection in Second Language Education: A Framework for TESOL Professionals</t>
  </si>
  <si>
    <t>Farrell, Thomas S. C.</t>
  </si>
  <si>
    <t>Psychopathology and Psychotherapy: DSM-5 Diagnosis, Case Conceptualization, and Treatment</t>
  </si>
  <si>
    <t xml:space="preserve">Sperry, Len </t>
    <phoneticPr fontId="9" type="noConversion"/>
  </si>
  <si>
    <t>Public/Private Partnerships for Major League Sports Facilities</t>
    <phoneticPr fontId="9" type="noConversion"/>
  </si>
  <si>
    <t>Long, Judith Grant</t>
  </si>
  <si>
    <t>Radio Audiences and Participation in the Age of Network Society</t>
  </si>
  <si>
    <t xml:space="preserve">Bonini, Tiziano </t>
    <phoneticPr fontId="9" type="noConversion"/>
  </si>
  <si>
    <t>Reading Putnam</t>
  </si>
  <si>
    <t>Baghramian, Maria</t>
    <phoneticPr fontId="9" type="noConversion"/>
  </si>
  <si>
    <t>Reading Shakespeare through Philosophy</t>
  </si>
  <si>
    <t>Saval, Peter Kishore</t>
  </si>
  <si>
    <t>Research Methods for Sport Management</t>
  </si>
  <si>
    <t>Skinner, James</t>
  </si>
  <si>
    <t>Revising and Editing for Translators</t>
  </si>
  <si>
    <t>Mossop, Brian</t>
  </si>
  <si>
    <t>Savoring Alternative Food: School gardens, healthy eating and visceral difference</t>
  </si>
  <si>
    <t>Hayes-Conroy, Jessica</t>
  </si>
  <si>
    <t>Science Teaching: The Contribution of History and Philosophy of Science, 20th Anniversary Revised and Expanded Edition</t>
  </si>
  <si>
    <t>Matthews, Michael R.</t>
  </si>
  <si>
    <t>Social Capital and Its Institutional Contingency: A Study of the United States, China and Taiwan</t>
  </si>
  <si>
    <t xml:space="preserve">Lin, Nan </t>
    <phoneticPr fontId="9" type="noConversion"/>
  </si>
  <si>
    <t>Socially Restorative Urbanism: The theory, process and practice of Experiemics</t>
  </si>
  <si>
    <t>Thwaites, Kevin</t>
  </si>
  <si>
    <t>SPSS Explained</t>
  </si>
  <si>
    <t>Hinton, Perry</t>
  </si>
  <si>
    <t>Suffering Narratives of Older Adults: A Phenomenological Approach to Serious Illness, Chronic Pain, Recovery and Maternal Care</t>
  </si>
  <si>
    <t>Morrissey, Mary Beth</t>
  </si>
  <si>
    <t>Teaching and Learning Languages: A practical guide to learning by doing</t>
  </si>
  <si>
    <t>Buck, Jemma</t>
  </si>
  <si>
    <t>Teaching Chinese Literacy in the Early Years: Psychology, pedagogy and practice</t>
  </si>
  <si>
    <t>Li, Hui</t>
  </si>
  <si>
    <t>The Essence of Multivariate Thinking: Basic Themes and Methods</t>
  </si>
  <si>
    <t>Harlow, Lisa L.</t>
  </si>
  <si>
    <t>The Gentrification of Nightlife and the Right to the City: Regulating Spaces of Social Dancing in New York</t>
  </si>
  <si>
    <t>Hae, Laam</t>
  </si>
  <si>
    <t>The Instructional Value of Digital Storytelling: Higher Education, Professional, and Adult Learning Settings</t>
  </si>
  <si>
    <t>McGee, Patricia</t>
  </si>
  <si>
    <t>The Market and Temple Fairs of Rural China: Red Fire</t>
  </si>
  <si>
    <t>Cooper, Gene</t>
  </si>
  <si>
    <t>The Minister's Guide to Psychological Disorders and Treatments</t>
  </si>
  <si>
    <t>Johnson, W. Brad</t>
  </si>
  <si>
    <t>The Multilingual Turn: Implications for SLA, TESOL, and Bilingual Education</t>
  </si>
  <si>
    <t>May, Stephen</t>
    <phoneticPr fontId="9" type="noConversion"/>
  </si>
  <si>
    <t>The Phenomenological Mind</t>
  </si>
  <si>
    <t>Gallagher, Shaun</t>
  </si>
  <si>
    <t>The Politics of Interweaving Performance Cultures: Beyond Postcolonialism</t>
  </si>
  <si>
    <t>Fischer-Lichte, Erika</t>
    <phoneticPr fontId="9" type="noConversion"/>
  </si>
  <si>
    <t>The Principal as Human Resources Leader: A Guide to Exemplary Practices for Personnel Administration</t>
  </si>
  <si>
    <t>Norton, M. Scott</t>
  </si>
  <si>
    <t>The Psychology of Entertainment Media: Blurring the Lines Between Entertainment and Persuasion</t>
  </si>
  <si>
    <t>Shrum, L. J.</t>
    <phoneticPr fontId="9" type="noConversion"/>
  </si>
  <si>
    <t>The Routledge Companion to Theatre and Performance</t>
  </si>
  <si>
    <t>Allain, Paul</t>
  </si>
  <si>
    <t>The Social Psychology of Aggression</t>
  </si>
  <si>
    <t>Krahé, Barbara</t>
  </si>
  <si>
    <t>The State of Copyright: The complex relationships of cultural creation in a globalized world</t>
  </si>
  <si>
    <t>Halbert, Debora</t>
  </si>
  <si>
    <t>The Urban Design Reader</t>
  </si>
  <si>
    <t xml:space="preserve">Larice, Michael </t>
    <phoneticPr fontId="9" type="noConversion"/>
  </si>
  <si>
    <t>The Uses of Art in Public Space</t>
  </si>
  <si>
    <t xml:space="preserve">Lossau, Julia </t>
    <phoneticPr fontId="9" type="noConversion"/>
  </si>
  <si>
    <t>Theatre Translation in Performance</t>
  </si>
  <si>
    <t>Bigliazzi, Silvia</t>
    <phoneticPr fontId="9" type="noConversion"/>
  </si>
  <si>
    <t>Thinking about Thinking: Cognition, Science, and Psychotherapy</t>
  </si>
  <si>
    <t>McDowell, Philip E.</t>
  </si>
  <si>
    <t>Translating Chinese Culture: The process of Chinese-English translation</t>
    <phoneticPr fontId="9" type="noConversion"/>
  </si>
  <si>
    <t>Pellatt, Valerie</t>
  </si>
  <si>
    <t>Translation Changes Everything: Theory and Practice</t>
  </si>
  <si>
    <t>Venuti, Lawrence</t>
  </si>
  <si>
    <t>Twentieth Century Colonialism and China: Localities, the everyday, and the world</t>
  </si>
  <si>
    <t>Goodman, Bryna</t>
    <phoneticPr fontId="9" type="noConversion"/>
  </si>
  <si>
    <t>University Trends: Contemporary Campus Design</t>
  </si>
  <si>
    <t>Coulson, Jonathan</t>
  </si>
  <si>
    <t>Victims of Environmental Harm: Rights, Recognition and Redress Under National and International Law</t>
  </si>
  <si>
    <t>Hall, Matthew</t>
  </si>
  <si>
    <t>What is the Human Being?</t>
  </si>
  <si>
    <t>Frierson, Patrick R.</t>
  </si>
  <si>
    <t>What's the Story: Essays about art, theater and storytelling</t>
  </si>
  <si>
    <t>Bogart, Anne</t>
  </si>
  <si>
    <t>總冊數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</si>
</sst>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26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0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10"/>
      <color theme="1"/>
      <name val="新細明體"/>
      <family val="1"/>
      <charset val="136"/>
      <scheme val="minor"/>
    </font>
    <font>
      <vertAlign val="superscript"/>
      <sz val="10"/>
      <name val="新細明體"/>
      <family val="1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sz val="10"/>
      <color indexed="8"/>
      <name val="新細明體"/>
      <family val="1"/>
      <charset val="136"/>
    </font>
    <font>
      <sz val="9"/>
      <name val="新細明體"/>
      <family val="1"/>
      <charset val="136"/>
    </font>
    <font>
      <b/>
      <sz val="10"/>
      <color indexed="10"/>
      <name val="新細明體"/>
      <family val="1"/>
      <charset val="136"/>
    </font>
    <font>
      <sz val="12"/>
      <color indexed="8"/>
      <name val="新細明體"/>
      <family val="1"/>
      <charset val="136"/>
    </font>
    <font>
      <b/>
      <sz val="12"/>
      <color indexed="13"/>
      <name val="新細明體"/>
      <family val="1"/>
      <charset val="136"/>
    </font>
    <font>
      <sz val="10"/>
      <name val="Times New Roman"/>
      <family val="1"/>
    </font>
    <font>
      <sz val="10"/>
      <name val="新細明體"/>
      <family val="1"/>
      <charset val="136"/>
    </font>
    <font>
      <sz val="10"/>
      <color indexed="12"/>
      <name val="Times New Roman"/>
      <family val="1"/>
    </font>
    <font>
      <sz val="9"/>
      <color indexed="8"/>
      <name val="新細明體"/>
      <family val="1"/>
      <charset val="136"/>
    </font>
    <font>
      <b/>
      <sz val="10"/>
      <color indexed="13"/>
      <name val="新細明體"/>
      <family val="1"/>
      <charset val="136"/>
    </font>
    <font>
      <sz val="10"/>
      <color theme="1"/>
      <name val="新細明體"/>
      <family val="2"/>
      <charset val="136"/>
      <scheme val="minor"/>
    </font>
    <font>
      <u/>
      <sz val="10"/>
      <color theme="10"/>
      <name val="新細明體"/>
      <family val="2"/>
      <charset val="136"/>
      <scheme val="minor"/>
    </font>
    <font>
      <sz val="9"/>
      <color indexed="8"/>
      <name val="Times New Roman"/>
      <family val="1"/>
    </font>
    <font>
      <u/>
      <sz val="10"/>
      <color indexed="12"/>
      <name val="新細明體"/>
      <family val="1"/>
      <charset val="136"/>
    </font>
    <font>
      <sz val="10"/>
      <color indexed="12"/>
      <name val="新細明體"/>
      <family val="1"/>
      <charset val="136"/>
    </font>
    <font>
      <b/>
      <sz val="10"/>
      <color indexed="8"/>
      <name val="新細明體"/>
      <family val="1"/>
      <charset val="136"/>
    </font>
    <font>
      <b/>
      <sz val="10"/>
      <name val="新細明體"/>
      <family val="1"/>
      <charset val="136"/>
    </font>
    <font>
      <b/>
      <sz val="10"/>
      <name val="新細明體"/>
      <family val="1"/>
      <charset val="136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indexed="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/>
  </cellStyleXfs>
  <cellXfs count="69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1" applyNumberFormat="1" applyFont="1" applyBorder="1" applyAlignment="1">
      <alignment vertical="center"/>
    </xf>
    <xf numFmtId="49" fontId="4" fillId="0" borderId="1" xfId="1" applyNumberFormat="1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49" fontId="4" fillId="0" borderId="1" xfId="1" applyNumberFormat="1" applyFont="1" applyFill="1" applyBorder="1" applyAlignment="1">
      <alignment vertical="center"/>
    </xf>
    <xf numFmtId="49" fontId="4" fillId="0" borderId="1" xfId="1" applyNumberFormat="1" applyFont="1" applyFill="1" applyBorder="1" applyAlignment="1">
      <alignment horizontal="left" vertical="center"/>
    </xf>
    <xf numFmtId="49" fontId="5" fillId="0" borderId="0" xfId="0" applyNumberFormat="1" applyFont="1">
      <alignment vertical="center"/>
    </xf>
    <xf numFmtId="0" fontId="7" fillId="0" borderId="1" xfId="2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Fill="1" applyBorder="1" applyAlignment="1">
      <alignment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vertical="center"/>
    </xf>
    <xf numFmtId="0" fontId="13" fillId="2" borderId="1" xfId="0" applyFont="1" applyFill="1" applyBorder="1" applyAlignment="1">
      <alignment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176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vertical="center"/>
    </xf>
    <xf numFmtId="0" fontId="14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1" xfId="2" applyFont="1" applyBorder="1" applyAlignment="1">
      <alignment horizontal="right" vertical="center"/>
    </xf>
    <xf numFmtId="0" fontId="18" fillId="0" borderId="0" xfId="0" applyFont="1" applyBorder="1">
      <alignment vertical="center"/>
    </xf>
    <xf numFmtId="0" fontId="18" fillId="0" borderId="0" xfId="0" applyFont="1">
      <alignment vertical="center"/>
    </xf>
    <xf numFmtId="0" fontId="18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/>
    </xf>
    <xf numFmtId="176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1" fillId="0" borderId="1" xfId="2" applyFont="1" applyFill="1" applyBorder="1" applyAlignment="1" applyProtection="1">
      <alignment horizontal="right" vertical="center"/>
    </xf>
    <xf numFmtId="176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/>
    </xf>
    <xf numFmtId="0" fontId="20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right" vertical="center" wrapText="1"/>
    </xf>
    <xf numFmtId="0" fontId="22" fillId="0" borderId="1" xfId="0" applyFont="1" applyFill="1" applyBorder="1" applyAlignment="1">
      <alignment horizontal="right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0" xfId="0" applyFont="1" applyAlignment="1" applyProtection="1">
      <alignment vertical="center" wrapText="1"/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center" vertical="center" wrapText="1"/>
    </xf>
    <xf numFmtId="176" fontId="14" fillId="4" borderId="1" xfId="0" applyNumberFormat="1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2" fillId="5" borderId="1" xfId="3" applyFont="1" applyFill="1" applyBorder="1" applyAlignment="1">
      <alignment horizontal="left"/>
    </xf>
    <xf numFmtId="0" fontId="8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176" fontId="8" fillId="6" borderId="1" xfId="0" applyNumberFormat="1" applyFont="1" applyFill="1" applyBorder="1" applyAlignment="1">
      <alignment horizontal="center" vertical="center" wrapText="1"/>
    </xf>
    <xf numFmtId="0" fontId="17" fillId="7" borderId="1" xfId="3" applyFont="1" applyFill="1" applyBorder="1" applyAlignment="1">
      <alignment horizontal="left"/>
    </xf>
    <xf numFmtId="0" fontId="23" fillId="6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 applyProtection="1">
      <alignment horizontal="center" vertical="center" wrapText="1"/>
      <protection locked="0"/>
    </xf>
    <xf numFmtId="0" fontId="2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</cellXfs>
  <cellStyles count="4">
    <cellStyle name="一般" xfId="0" builtinId="0"/>
    <cellStyle name="一般 2" xfId="1"/>
    <cellStyle name="一般_Sheet3" xfId="3"/>
    <cellStyle name="超連結" xfId="2" builtinId="8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aylorfrancis.com/books/9781466573185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aylorfrancis.com/books/9780203770672" TargetMode="External"/><Relationship Id="rId18" Type="http://schemas.openxmlformats.org/officeDocument/2006/relationships/hyperlink" Target="http://www.taylorfrancis.com/books/9780203877395" TargetMode="External"/><Relationship Id="rId26" Type="http://schemas.openxmlformats.org/officeDocument/2006/relationships/hyperlink" Target="http://www.taylorfrancis.com/books/9781315852324" TargetMode="External"/><Relationship Id="rId39" Type="http://schemas.openxmlformats.org/officeDocument/2006/relationships/hyperlink" Target="http://www.taylorfrancis.com/books/9780203095485" TargetMode="External"/><Relationship Id="rId3" Type="http://schemas.openxmlformats.org/officeDocument/2006/relationships/hyperlink" Target="http://www.taylorfrancis.com/books/9780203126714" TargetMode="External"/><Relationship Id="rId21" Type="http://schemas.openxmlformats.org/officeDocument/2006/relationships/hyperlink" Target="http://www.taylorfrancis.com/books/9780203807521" TargetMode="External"/><Relationship Id="rId34" Type="http://schemas.openxmlformats.org/officeDocument/2006/relationships/hyperlink" Target="http://www.taylorfrancis.com/books/9780203124574" TargetMode="External"/><Relationship Id="rId42" Type="http://schemas.openxmlformats.org/officeDocument/2006/relationships/hyperlink" Target="http://www.taylorfrancis.com/books/9780203806340" TargetMode="External"/><Relationship Id="rId47" Type="http://schemas.openxmlformats.org/officeDocument/2006/relationships/hyperlink" Target="http://www.taylorfrancis.com/books/9781315758367" TargetMode="External"/><Relationship Id="rId50" Type="http://schemas.openxmlformats.org/officeDocument/2006/relationships/hyperlink" Target="http://www.taylorfrancis.com/books/9780203357286" TargetMode="External"/><Relationship Id="rId7" Type="http://schemas.openxmlformats.org/officeDocument/2006/relationships/hyperlink" Target="http://www.taylorfrancis.com/books/9780203068892" TargetMode="External"/><Relationship Id="rId12" Type="http://schemas.openxmlformats.org/officeDocument/2006/relationships/hyperlink" Target="http://www.taylorfrancis.com/books/9781315716077" TargetMode="External"/><Relationship Id="rId17" Type="http://schemas.openxmlformats.org/officeDocument/2006/relationships/hyperlink" Target="http://www.taylorfrancis.com/books/9781315770581" TargetMode="External"/><Relationship Id="rId25" Type="http://schemas.openxmlformats.org/officeDocument/2006/relationships/hyperlink" Target="http://www.taylorfrancis.com/books/9780203718742" TargetMode="External"/><Relationship Id="rId33" Type="http://schemas.openxmlformats.org/officeDocument/2006/relationships/hyperlink" Target="http://www.taylorfrancis.com/books/9780203701249" TargetMode="External"/><Relationship Id="rId38" Type="http://schemas.openxmlformats.org/officeDocument/2006/relationships/hyperlink" Target="http://www.taylorfrancis.com/books/9781315871288" TargetMode="External"/><Relationship Id="rId46" Type="http://schemas.openxmlformats.org/officeDocument/2006/relationships/hyperlink" Target="http://www.taylorfrancis.com/books/9780203079683" TargetMode="External"/><Relationship Id="rId2" Type="http://schemas.openxmlformats.org/officeDocument/2006/relationships/hyperlink" Target="http://www.taylorfrancis.com/books/9780203071953" TargetMode="External"/><Relationship Id="rId16" Type="http://schemas.openxmlformats.org/officeDocument/2006/relationships/hyperlink" Target="http://www.taylorfrancis.com/books/9781315743264" TargetMode="External"/><Relationship Id="rId20" Type="http://schemas.openxmlformats.org/officeDocument/2006/relationships/hyperlink" Target="http://www.taylorfrancis.com/books/9781315736174" TargetMode="External"/><Relationship Id="rId29" Type="http://schemas.openxmlformats.org/officeDocument/2006/relationships/hyperlink" Target="http://www.taylorfrancis.com/books/9780203507131" TargetMode="External"/><Relationship Id="rId41" Type="http://schemas.openxmlformats.org/officeDocument/2006/relationships/hyperlink" Target="http://www.taylorfrancis.com/books/9781315771786" TargetMode="External"/><Relationship Id="rId1" Type="http://schemas.openxmlformats.org/officeDocument/2006/relationships/hyperlink" Target="http://www.taylorfrancis.com/books/9780203753446" TargetMode="External"/><Relationship Id="rId6" Type="http://schemas.openxmlformats.org/officeDocument/2006/relationships/hyperlink" Target="http://www.taylorfrancis.com/books/9781315880501" TargetMode="External"/><Relationship Id="rId11" Type="http://schemas.openxmlformats.org/officeDocument/2006/relationships/hyperlink" Target="http://www.taylorfrancis.com/books/9781315747545" TargetMode="External"/><Relationship Id="rId24" Type="http://schemas.openxmlformats.org/officeDocument/2006/relationships/hyperlink" Target="http://www.taylorfrancis.com/books/9781315867564" TargetMode="External"/><Relationship Id="rId32" Type="http://schemas.openxmlformats.org/officeDocument/2006/relationships/hyperlink" Target="http://www.taylorfrancis.com/books/9780203366301" TargetMode="External"/><Relationship Id="rId37" Type="http://schemas.openxmlformats.org/officeDocument/2006/relationships/hyperlink" Target="http://www.taylorfrancis.com/books/9781315385822" TargetMode="External"/><Relationship Id="rId40" Type="http://schemas.openxmlformats.org/officeDocument/2006/relationships/hyperlink" Target="http://www.taylorfrancis.com/books/9780203095331" TargetMode="External"/><Relationship Id="rId45" Type="http://schemas.openxmlformats.org/officeDocument/2006/relationships/hyperlink" Target="http://www.taylorfrancis.com/books/9781315748757" TargetMode="External"/><Relationship Id="rId5" Type="http://schemas.openxmlformats.org/officeDocument/2006/relationships/hyperlink" Target="http://www.taylorfrancis.com/books/9781315849331" TargetMode="External"/><Relationship Id="rId15" Type="http://schemas.openxmlformats.org/officeDocument/2006/relationships/hyperlink" Target="http://www.taylorfrancis.com/books/9781315751009" TargetMode="External"/><Relationship Id="rId23" Type="http://schemas.openxmlformats.org/officeDocument/2006/relationships/hyperlink" Target="http://www.taylorfrancis.com/books/9781315816357" TargetMode="External"/><Relationship Id="rId28" Type="http://schemas.openxmlformats.org/officeDocument/2006/relationships/hyperlink" Target="http://www.taylorfrancis.com/books/9781315769943" TargetMode="External"/><Relationship Id="rId36" Type="http://schemas.openxmlformats.org/officeDocument/2006/relationships/hyperlink" Target="http://www.taylorfrancis.com/books/9781315753218" TargetMode="External"/><Relationship Id="rId49" Type="http://schemas.openxmlformats.org/officeDocument/2006/relationships/hyperlink" Target="http://www.taylorfrancis.com/books/9781315762029" TargetMode="External"/><Relationship Id="rId10" Type="http://schemas.openxmlformats.org/officeDocument/2006/relationships/hyperlink" Target="http://www.taylorfrancis.com/books/9780203796313" TargetMode="External"/><Relationship Id="rId19" Type="http://schemas.openxmlformats.org/officeDocument/2006/relationships/hyperlink" Target="http://www.taylorfrancis.com/books/9780203797488" TargetMode="External"/><Relationship Id="rId31" Type="http://schemas.openxmlformats.org/officeDocument/2006/relationships/hyperlink" Target="http://www.taylorfrancis.com/books/9781315869780" TargetMode="External"/><Relationship Id="rId44" Type="http://schemas.openxmlformats.org/officeDocument/2006/relationships/hyperlink" Target="http://www.taylorfrancis.com/books/9780203522592" TargetMode="External"/><Relationship Id="rId52" Type="http://schemas.openxmlformats.org/officeDocument/2006/relationships/hyperlink" Target="http://www.taylorfrancis.com/books/9781315775364" TargetMode="External"/><Relationship Id="rId4" Type="http://schemas.openxmlformats.org/officeDocument/2006/relationships/hyperlink" Target="http://www.taylorfrancis.com/books/9780203526927" TargetMode="External"/><Relationship Id="rId9" Type="http://schemas.openxmlformats.org/officeDocument/2006/relationships/hyperlink" Target="http://www.taylorfrancis.com/books/9781315465333" TargetMode="External"/><Relationship Id="rId14" Type="http://schemas.openxmlformats.org/officeDocument/2006/relationships/hyperlink" Target="http://www.taylorfrancis.com/books/9780203134368" TargetMode="External"/><Relationship Id="rId22" Type="http://schemas.openxmlformats.org/officeDocument/2006/relationships/hyperlink" Target="http://www.taylorfrancis.com/books/9780203818183" TargetMode="External"/><Relationship Id="rId27" Type="http://schemas.openxmlformats.org/officeDocument/2006/relationships/hyperlink" Target="http://www.taylorfrancis.com/books/9780203798539" TargetMode="External"/><Relationship Id="rId30" Type="http://schemas.openxmlformats.org/officeDocument/2006/relationships/hyperlink" Target="http://www.taylorfrancis.com/books/9780203074619" TargetMode="External"/><Relationship Id="rId35" Type="http://schemas.openxmlformats.org/officeDocument/2006/relationships/hyperlink" Target="http://www.taylorfrancis.com/books/9781315735313" TargetMode="External"/><Relationship Id="rId43" Type="http://schemas.openxmlformats.org/officeDocument/2006/relationships/hyperlink" Target="http://www.taylorfrancis.com/books/9780203127971" TargetMode="External"/><Relationship Id="rId48" Type="http://schemas.openxmlformats.org/officeDocument/2006/relationships/hyperlink" Target="http://www.taylorfrancis.com/books/9781315773155" TargetMode="External"/><Relationship Id="rId8" Type="http://schemas.openxmlformats.org/officeDocument/2006/relationships/hyperlink" Target="http://www.taylorfrancis.com/books/9780203081273" TargetMode="External"/><Relationship Id="rId51" Type="http://schemas.openxmlformats.org/officeDocument/2006/relationships/hyperlink" Target="http://www.taylorfrancis.com/books/97813157491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O22"/>
  <sheetViews>
    <sheetView workbookViewId="0">
      <selection activeCell="F27" sqref="F27"/>
    </sheetView>
  </sheetViews>
  <sheetFormatPr defaultRowHeight="13.8" x14ac:dyDescent="0.3"/>
  <cols>
    <col min="1" max="1" width="6.109375" style="1" customWidth="1"/>
    <col min="2" max="3" width="8.88671875" style="1"/>
    <col min="4" max="4" width="15.21875" style="1" bestFit="1" customWidth="1"/>
    <col min="5" max="5" width="13.21875" style="1" bestFit="1" customWidth="1"/>
    <col min="6" max="6" width="42.77734375" style="1" customWidth="1"/>
    <col min="7" max="8" width="5.88671875" style="1" bestFit="1" customWidth="1"/>
    <col min="9" max="9" width="19" style="1" customWidth="1"/>
    <col min="10" max="10" width="19.21875" style="1" customWidth="1"/>
    <col min="11" max="11" width="7.21875" style="1" customWidth="1"/>
    <col min="12" max="12" width="14.109375" style="1" customWidth="1"/>
    <col min="13" max="13" width="8.88671875" style="1"/>
    <col min="14" max="14" width="12.33203125" style="1" bestFit="1" customWidth="1"/>
    <col min="15" max="15" width="42.21875" style="1" customWidth="1"/>
    <col min="16" max="16384" width="8.88671875" style="1"/>
  </cols>
  <sheetData>
    <row r="1" spans="1:15" ht="41.4" x14ac:dyDescent="0.3">
      <c r="A1" s="67" t="s">
        <v>0</v>
      </c>
      <c r="B1" s="54" t="s">
        <v>1</v>
      </c>
      <c r="C1" s="54" t="s">
        <v>2</v>
      </c>
      <c r="D1" s="68" t="s">
        <v>3</v>
      </c>
      <c r="E1" s="68" t="s">
        <v>4</v>
      </c>
      <c r="F1" s="66" t="s">
        <v>5</v>
      </c>
      <c r="G1" s="54" t="s">
        <v>6</v>
      </c>
      <c r="H1" s="54" t="s">
        <v>7</v>
      </c>
      <c r="I1" s="54" t="s">
        <v>8</v>
      </c>
      <c r="J1" s="54" t="s">
        <v>9</v>
      </c>
      <c r="K1" s="54" t="s">
        <v>10</v>
      </c>
      <c r="L1" s="54" t="s">
        <v>12</v>
      </c>
      <c r="M1" s="54" t="s">
        <v>13</v>
      </c>
      <c r="N1" s="54" t="s">
        <v>14</v>
      </c>
      <c r="O1" s="55" t="s">
        <v>15</v>
      </c>
    </row>
    <row r="2" spans="1:15" x14ac:dyDescent="0.3">
      <c r="A2" s="2">
        <v>1</v>
      </c>
      <c r="B2" s="3" t="s">
        <v>16</v>
      </c>
      <c r="C2" s="3" t="s">
        <v>17</v>
      </c>
      <c r="D2" s="3" t="s">
        <v>18</v>
      </c>
      <c r="E2" s="4" t="s">
        <v>19</v>
      </c>
      <c r="F2" s="3" t="s">
        <v>20</v>
      </c>
      <c r="G2" s="3">
        <v>1</v>
      </c>
      <c r="H2" s="3" t="s">
        <v>21</v>
      </c>
      <c r="I2" s="3" t="s">
        <v>22</v>
      </c>
      <c r="J2" s="3" t="s">
        <v>23</v>
      </c>
      <c r="K2" s="3">
        <v>2013</v>
      </c>
      <c r="L2" s="3" t="s">
        <v>24</v>
      </c>
      <c r="M2" s="3"/>
      <c r="N2" s="3" t="s">
        <v>25</v>
      </c>
      <c r="O2" s="5" t="s">
        <v>26</v>
      </c>
    </row>
    <row r="3" spans="1:15" x14ac:dyDescent="0.3">
      <c r="A3" s="2">
        <v>2</v>
      </c>
      <c r="B3" s="3" t="s">
        <v>27</v>
      </c>
      <c r="C3" s="3" t="s">
        <v>28</v>
      </c>
      <c r="D3" s="3" t="s">
        <v>29</v>
      </c>
      <c r="E3" s="4" t="s">
        <v>30</v>
      </c>
      <c r="F3" s="3" t="s">
        <v>31</v>
      </c>
      <c r="G3" s="3">
        <v>1</v>
      </c>
      <c r="H3" s="3" t="s">
        <v>21</v>
      </c>
      <c r="I3" s="3" t="s">
        <v>32</v>
      </c>
      <c r="J3" s="3" t="s">
        <v>23</v>
      </c>
      <c r="K3" s="3">
        <v>2013</v>
      </c>
      <c r="L3" s="3" t="s">
        <v>24</v>
      </c>
      <c r="M3" s="3"/>
      <c r="N3" s="3" t="s">
        <v>25</v>
      </c>
      <c r="O3" s="5" t="s">
        <v>33</v>
      </c>
    </row>
    <row r="4" spans="1:15" x14ac:dyDescent="0.3">
      <c r="A4" s="2">
        <v>3</v>
      </c>
      <c r="B4" s="3" t="s">
        <v>27</v>
      </c>
      <c r="C4" s="3" t="s">
        <v>34</v>
      </c>
      <c r="D4" s="3" t="s">
        <v>35</v>
      </c>
      <c r="E4" s="4" t="s">
        <v>36</v>
      </c>
      <c r="F4" s="3" t="s">
        <v>37</v>
      </c>
      <c r="G4" s="3">
        <v>1</v>
      </c>
      <c r="H4" s="3" t="s">
        <v>21</v>
      </c>
      <c r="I4" s="3" t="s">
        <v>38</v>
      </c>
      <c r="J4" s="3" t="s">
        <v>23</v>
      </c>
      <c r="K4" s="3">
        <v>2015</v>
      </c>
      <c r="L4" s="3" t="s">
        <v>24</v>
      </c>
      <c r="M4" s="3"/>
      <c r="N4" s="3" t="s">
        <v>25</v>
      </c>
      <c r="O4" s="5" t="s">
        <v>39</v>
      </c>
    </row>
    <row r="5" spans="1:15" x14ac:dyDescent="0.3">
      <c r="A5" s="2">
        <v>4</v>
      </c>
      <c r="B5" s="3" t="s">
        <v>27</v>
      </c>
      <c r="C5" s="3" t="s">
        <v>40</v>
      </c>
      <c r="D5" s="3" t="s">
        <v>41</v>
      </c>
      <c r="E5" s="4" t="s">
        <v>42</v>
      </c>
      <c r="F5" s="3" t="s">
        <v>43</v>
      </c>
      <c r="G5" s="3">
        <v>1</v>
      </c>
      <c r="H5" s="3" t="s">
        <v>21</v>
      </c>
      <c r="I5" s="3" t="s">
        <v>44</v>
      </c>
      <c r="J5" s="3" t="s">
        <v>23</v>
      </c>
      <c r="K5" s="3">
        <v>2014</v>
      </c>
      <c r="L5" s="3" t="s">
        <v>24</v>
      </c>
      <c r="M5" s="3"/>
      <c r="N5" s="3" t="s">
        <v>25</v>
      </c>
      <c r="O5" s="5" t="s">
        <v>45</v>
      </c>
    </row>
    <row r="6" spans="1:15" x14ac:dyDescent="0.3">
      <c r="A6" s="2">
        <v>5</v>
      </c>
      <c r="B6" s="3" t="s">
        <v>27</v>
      </c>
      <c r="C6" s="3" t="s">
        <v>46</v>
      </c>
      <c r="D6" s="3" t="s">
        <v>47</v>
      </c>
      <c r="E6" s="4" t="s">
        <v>48</v>
      </c>
      <c r="F6" s="3" t="s">
        <v>49</v>
      </c>
      <c r="G6" s="3">
        <v>1</v>
      </c>
      <c r="H6" s="3" t="s">
        <v>21</v>
      </c>
      <c r="I6" s="3" t="s">
        <v>50</v>
      </c>
      <c r="J6" s="3" t="s">
        <v>23</v>
      </c>
      <c r="K6" s="3">
        <v>2014</v>
      </c>
      <c r="L6" s="3" t="s">
        <v>24</v>
      </c>
      <c r="M6" s="3"/>
      <c r="N6" s="3" t="s">
        <v>25</v>
      </c>
      <c r="O6" s="5" t="s">
        <v>51</v>
      </c>
    </row>
    <row r="7" spans="1:15" x14ac:dyDescent="0.3">
      <c r="A7" s="2">
        <v>6</v>
      </c>
      <c r="B7" s="3" t="s">
        <v>27</v>
      </c>
      <c r="C7" s="3" t="s">
        <v>52</v>
      </c>
      <c r="D7" s="3" t="s">
        <v>53</v>
      </c>
      <c r="E7" s="4" t="s">
        <v>54</v>
      </c>
      <c r="F7" s="3" t="s">
        <v>55</v>
      </c>
      <c r="G7" s="3">
        <v>1</v>
      </c>
      <c r="H7" s="3" t="s">
        <v>21</v>
      </c>
      <c r="I7" s="3" t="s">
        <v>56</v>
      </c>
      <c r="J7" s="3" t="s">
        <v>57</v>
      </c>
      <c r="K7" s="3">
        <v>2013</v>
      </c>
      <c r="L7" s="3" t="s">
        <v>24</v>
      </c>
      <c r="M7" s="3"/>
      <c r="N7" s="3" t="s">
        <v>25</v>
      </c>
      <c r="O7" s="5" t="s">
        <v>58</v>
      </c>
    </row>
    <row r="8" spans="1:15" x14ac:dyDescent="0.3">
      <c r="A8" s="2">
        <v>7</v>
      </c>
      <c r="B8" s="6" t="s">
        <v>27</v>
      </c>
      <c r="C8" s="6" t="s">
        <v>59</v>
      </c>
      <c r="D8" s="6" t="s">
        <v>60</v>
      </c>
      <c r="E8" s="7" t="s">
        <v>61</v>
      </c>
      <c r="F8" s="6" t="s">
        <v>62</v>
      </c>
      <c r="G8" s="6">
        <v>1</v>
      </c>
      <c r="H8" s="6" t="s">
        <v>21</v>
      </c>
      <c r="I8" s="6" t="s">
        <v>63</v>
      </c>
      <c r="J8" s="6" t="s">
        <v>64</v>
      </c>
      <c r="K8" s="6">
        <v>2014</v>
      </c>
      <c r="L8" s="3" t="s">
        <v>24</v>
      </c>
      <c r="M8" s="6"/>
      <c r="N8" s="6" t="s">
        <v>25</v>
      </c>
      <c r="O8" s="5" t="s">
        <v>65</v>
      </c>
    </row>
    <row r="9" spans="1:15" ht="15.6" x14ac:dyDescent="0.3">
      <c r="A9" s="2">
        <v>8</v>
      </c>
      <c r="B9" s="3" t="s">
        <v>27</v>
      </c>
      <c r="C9" s="3" t="s">
        <v>66</v>
      </c>
      <c r="D9" s="3" t="s">
        <v>67</v>
      </c>
      <c r="E9" s="4" t="s">
        <v>68</v>
      </c>
      <c r="F9" s="3" t="s">
        <v>138</v>
      </c>
      <c r="G9" s="3">
        <v>1</v>
      </c>
      <c r="H9" s="3" t="s">
        <v>21</v>
      </c>
      <c r="I9" s="3" t="s">
        <v>69</v>
      </c>
      <c r="J9" s="3" t="s">
        <v>70</v>
      </c>
      <c r="K9" s="3">
        <v>2013</v>
      </c>
      <c r="L9" s="3" t="s">
        <v>24</v>
      </c>
      <c r="M9" s="3"/>
      <c r="N9" s="3" t="s">
        <v>25</v>
      </c>
      <c r="O9" s="5" t="s">
        <v>71</v>
      </c>
    </row>
    <row r="10" spans="1:15" x14ac:dyDescent="0.3">
      <c r="A10" s="2">
        <v>9</v>
      </c>
      <c r="B10" s="3" t="s">
        <v>27</v>
      </c>
      <c r="C10" s="3" t="s">
        <v>72</v>
      </c>
      <c r="D10" s="3" t="s">
        <v>73</v>
      </c>
      <c r="E10" s="4" t="s">
        <v>74</v>
      </c>
      <c r="F10" s="3" t="s">
        <v>75</v>
      </c>
      <c r="G10" s="3">
        <v>1</v>
      </c>
      <c r="H10" s="3" t="s">
        <v>21</v>
      </c>
      <c r="I10" s="3" t="s">
        <v>76</v>
      </c>
      <c r="J10" s="3" t="s">
        <v>77</v>
      </c>
      <c r="K10" s="3">
        <v>2012</v>
      </c>
      <c r="L10" s="3" t="s">
        <v>24</v>
      </c>
      <c r="M10" s="3"/>
      <c r="N10" s="3" t="s">
        <v>25</v>
      </c>
      <c r="O10" s="5" t="s">
        <v>78</v>
      </c>
    </row>
    <row r="11" spans="1:15" x14ac:dyDescent="0.3">
      <c r="A11" s="2">
        <v>10</v>
      </c>
      <c r="B11" s="3" t="s">
        <v>27</v>
      </c>
      <c r="C11" s="3" t="s">
        <v>79</v>
      </c>
      <c r="D11" s="3" t="s">
        <v>80</v>
      </c>
      <c r="E11" s="4" t="s">
        <v>81</v>
      </c>
      <c r="F11" s="3" t="s">
        <v>82</v>
      </c>
      <c r="G11" s="3">
        <v>1</v>
      </c>
      <c r="H11" s="3" t="s">
        <v>83</v>
      </c>
      <c r="I11" s="3" t="s">
        <v>84</v>
      </c>
      <c r="J11" s="3" t="s">
        <v>23</v>
      </c>
      <c r="K11" s="3">
        <v>2014</v>
      </c>
      <c r="L11" s="3" t="s">
        <v>24</v>
      </c>
      <c r="M11" s="3"/>
      <c r="N11" s="3" t="s">
        <v>25</v>
      </c>
      <c r="O11" s="5" t="s">
        <v>85</v>
      </c>
    </row>
    <row r="12" spans="1:15" x14ac:dyDescent="0.3">
      <c r="A12" s="2">
        <v>11</v>
      </c>
      <c r="B12" s="3" t="s">
        <v>27</v>
      </c>
      <c r="C12" s="3" t="s">
        <v>86</v>
      </c>
      <c r="D12" s="3" t="s">
        <v>87</v>
      </c>
      <c r="E12" s="4" t="s">
        <v>88</v>
      </c>
      <c r="F12" s="3" t="s">
        <v>89</v>
      </c>
      <c r="G12" s="3">
        <v>1</v>
      </c>
      <c r="H12" s="3" t="s">
        <v>21</v>
      </c>
      <c r="I12" s="3" t="s">
        <v>90</v>
      </c>
      <c r="J12" s="3" t="s">
        <v>70</v>
      </c>
      <c r="K12" s="3">
        <v>2012</v>
      </c>
      <c r="L12" s="3" t="s">
        <v>24</v>
      </c>
      <c r="M12" s="3"/>
      <c r="N12" s="3" t="s">
        <v>25</v>
      </c>
      <c r="O12" s="5" t="s">
        <v>91</v>
      </c>
    </row>
    <row r="13" spans="1:15" x14ac:dyDescent="0.3">
      <c r="A13" s="2">
        <v>12</v>
      </c>
      <c r="B13" s="3" t="s">
        <v>27</v>
      </c>
      <c r="C13" s="3" t="s">
        <v>86</v>
      </c>
      <c r="D13" s="3" t="s">
        <v>92</v>
      </c>
      <c r="E13" s="4" t="s">
        <v>93</v>
      </c>
      <c r="F13" s="3" t="s">
        <v>94</v>
      </c>
      <c r="G13" s="3">
        <v>1</v>
      </c>
      <c r="H13" s="3" t="s">
        <v>95</v>
      </c>
      <c r="I13" s="3" t="s">
        <v>96</v>
      </c>
      <c r="J13" s="3" t="s">
        <v>23</v>
      </c>
      <c r="K13" s="3">
        <v>2013</v>
      </c>
      <c r="L13" s="3" t="s">
        <v>24</v>
      </c>
      <c r="M13" s="3"/>
      <c r="N13" s="3" t="s">
        <v>25</v>
      </c>
      <c r="O13" s="5" t="s">
        <v>97</v>
      </c>
    </row>
    <row r="14" spans="1:15" x14ac:dyDescent="0.3">
      <c r="A14" s="2">
        <v>31</v>
      </c>
      <c r="B14" s="6" t="s">
        <v>27</v>
      </c>
      <c r="C14" s="6" t="s">
        <v>98</v>
      </c>
      <c r="D14" s="6" t="s">
        <v>99</v>
      </c>
      <c r="E14" s="7" t="s">
        <v>100</v>
      </c>
      <c r="F14" s="6" t="s">
        <v>101</v>
      </c>
      <c r="G14" s="6">
        <v>1</v>
      </c>
      <c r="H14" s="6" t="s">
        <v>21</v>
      </c>
      <c r="I14" s="6" t="s">
        <v>102</v>
      </c>
      <c r="J14" s="6" t="s">
        <v>64</v>
      </c>
      <c r="K14" s="6">
        <v>2013</v>
      </c>
      <c r="L14" s="3" t="s">
        <v>24</v>
      </c>
      <c r="M14" s="6"/>
      <c r="N14" s="6" t="s">
        <v>25</v>
      </c>
      <c r="O14" s="5" t="s">
        <v>103</v>
      </c>
    </row>
    <row r="15" spans="1:15" x14ac:dyDescent="0.3">
      <c r="A15" s="2">
        <v>32</v>
      </c>
      <c r="B15" s="3" t="s">
        <v>27</v>
      </c>
      <c r="C15" s="3" t="s">
        <v>59</v>
      </c>
      <c r="D15" s="3" t="s">
        <v>104</v>
      </c>
      <c r="E15" s="4" t="s">
        <v>105</v>
      </c>
      <c r="F15" s="3" t="s">
        <v>106</v>
      </c>
      <c r="G15" s="3">
        <v>1</v>
      </c>
      <c r="H15" s="3" t="s">
        <v>21</v>
      </c>
      <c r="I15" s="3" t="s">
        <v>107</v>
      </c>
      <c r="J15" s="3" t="s">
        <v>77</v>
      </c>
      <c r="K15" s="3">
        <v>2013</v>
      </c>
      <c r="L15" s="3" t="s">
        <v>24</v>
      </c>
      <c r="M15" s="3"/>
      <c r="N15" s="3" t="s">
        <v>25</v>
      </c>
      <c r="O15" s="5" t="s">
        <v>108</v>
      </c>
    </row>
    <row r="16" spans="1:15" x14ac:dyDescent="0.3">
      <c r="A16" s="2">
        <v>33</v>
      </c>
      <c r="B16" s="3" t="s">
        <v>27</v>
      </c>
      <c r="C16" s="3" t="s">
        <v>98</v>
      </c>
      <c r="D16" s="3" t="s">
        <v>109</v>
      </c>
      <c r="E16" s="4" t="s">
        <v>110</v>
      </c>
      <c r="F16" s="3" t="s">
        <v>111</v>
      </c>
      <c r="G16" s="3">
        <v>1</v>
      </c>
      <c r="H16" s="3" t="s">
        <v>21</v>
      </c>
      <c r="I16" s="3" t="s">
        <v>112</v>
      </c>
      <c r="J16" s="3" t="s">
        <v>70</v>
      </c>
      <c r="K16" s="3">
        <v>2013</v>
      </c>
      <c r="L16" s="3" t="s">
        <v>24</v>
      </c>
      <c r="M16" s="3"/>
      <c r="N16" s="3" t="s">
        <v>25</v>
      </c>
      <c r="O16" s="5" t="s">
        <v>113</v>
      </c>
    </row>
    <row r="17" spans="1:15" x14ac:dyDescent="0.3">
      <c r="A17" s="2">
        <v>34</v>
      </c>
      <c r="B17" s="3" t="s">
        <v>27</v>
      </c>
      <c r="C17" s="3" t="s">
        <v>98</v>
      </c>
      <c r="D17" s="3" t="s">
        <v>114</v>
      </c>
      <c r="E17" s="4" t="s">
        <v>115</v>
      </c>
      <c r="F17" s="3" t="s">
        <v>116</v>
      </c>
      <c r="G17" s="3">
        <v>1</v>
      </c>
      <c r="H17" s="3" t="s">
        <v>21</v>
      </c>
      <c r="I17" s="3" t="s">
        <v>117</v>
      </c>
      <c r="J17" s="3" t="s">
        <v>64</v>
      </c>
      <c r="K17" s="3">
        <v>2014</v>
      </c>
      <c r="L17" s="3" t="s">
        <v>24</v>
      </c>
      <c r="M17" s="3"/>
      <c r="N17" s="3" t="s">
        <v>25</v>
      </c>
      <c r="O17" s="5" t="s">
        <v>118</v>
      </c>
    </row>
    <row r="18" spans="1:15" x14ac:dyDescent="0.3">
      <c r="A18" s="2">
        <v>35</v>
      </c>
      <c r="B18" s="3" t="s">
        <v>27</v>
      </c>
      <c r="C18" s="3" t="s">
        <v>98</v>
      </c>
      <c r="D18" s="3" t="s">
        <v>119</v>
      </c>
      <c r="E18" s="4" t="s">
        <v>120</v>
      </c>
      <c r="F18" s="3" t="s">
        <v>121</v>
      </c>
      <c r="G18" s="3">
        <v>1</v>
      </c>
      <c r="H18" s="3" t="s">
        <v>21</v>
      </c>
      <c r="I18" s="3" t="s">
        <v>122</v>
      </c>
      <c r="J18" s="3" t="s">
        <v>64</v>
      </c>
      <c r="K18" s="3">
        <v>2013</v>
      </c>
      <c r="L18" s="3" t="s">
        <v>24</v>
      </c>
      <c r="M18" s="3"/>
      <c r="N18" s="3" t="s">
        <v>25</v>
      </c>
      <c r="O18" s="5" t="s">
        <v>123</v>
      </c>
    </row>
    <row r="19" spans="1:15" x14ac:dyDescent="0.3">
      <c r="A19" s="2">
        <v>36</v>
      </c>
      <c r="B19" s="3" t="s">
        <v>27</v>
      </c>
      <c r="C19" s="3" t="s">
        <v>59</v>
      </c>
      <c r="D19" s="3" t="s">
        <v>124</v>
      </c>
      <c r="E19" s="4" t="s">
        <v>125</v>
      </c>
      <c r="F19" s="3" t="s">
        <v>126</v>
      </c>
      <c r="G19" s="3">
        <v>1</v>
      </c>
      <c r="H19" s="3" t="s">
        <v>21</v>
      </c>
      <c r="I19" s="3" t="s">
        <v>127</v>
      </c>
      <c r="J19" s="3" t="s">
        <v>23</v>
      </c>
      <c r="K19" s="3">
        <v>2012</v>
      </c>
      <c r="L19" s="3" t="s">
        <v>24</v>
      </c>
      <c r="M19" s="3"/>
      <c r="N19" s="3" t="s">
        <v>25</v>
      </c>
      <c r="O19" s="5" t="s">
        <v>128</v>
      </c>
    </row>
    <row r="20" spans="1:15" ht="16.2" x14ac:dyDescent="0.3">
      <c r="A20" s="2">
        <v>37</v>
      </c>
      <c r="B20" s="3" t="s">
        <v>27</v>
      </c>
      <c r="C20" s="3" t="s">
        <v>66</v>
      </c>
      <c r="D20" s="3" t="s">
        <v>129</v>
      </c>
      <c r="E20" s="4" t="s">
        <v>130</v>
      </c>
      <c r="F20" s="3" t="s">
        <v>131</v>
      </c>
      <c r="G20" s="3">
        <v>1</v>
      </c>
      <c r="H20" s="3" t="s">
        <v>21</v>
      </c>
      <c r="I20" s="3" t="s">
        <v>132</v>
      </c>
      <c r="J20" s="3" t="s">
        <v>70</v>
      </c>
      <c r="K20" s="3">
        <v>2015</v>
      </c>
      <c r="L20" s="3" t="s">
        <v>24</v>
      </c>
      <c r="M20" s="3"/>
      <c r="N20" s="3" t="s">
        <v>25</v>
      </c>
      <c r="O20" s="9" t="s">
        <v>139</v>
      </c>
    </row>
    <row r="21" spans="1:15" x14ac:dyDescent="0.3">
      <c r="A21" s="2">
        <v>38</v>
      </c>
      <c r="B21" s="3" t="s">
        <v>27</v>
      </c>
      <c r="C21" s="3" t="s">
        <v>98</v>
      </c>
      <c r="D21" s="3" t="s">
        <v>133</v>
      </c>
      <c r="E21" s="4" t="s">
        <v>134</v>
      </c>
      <c r="F21" s="3" t="s">
        <v>135</v>
      </c>
      <c r="G21" s="3">
        <v>1</v>
      </c>
      <c r="H21" s="3" t="s">
        <v>21</v>
      </c>
      <c r="I21" s="3" t="s">
        <v>136</v>
      </c>
      <c r="J21" s="3" t="s">
        <v>23</v>
      </c>
      <c r="K21" s="3">
        <v>2014</v>
      </c>
      <c r="L21" s="3" t="s">
        <v>24</v>
      </c>
      <c r="M21" s="3"/>
      <c r="N21" s="3" t="s">
        <v>25</v>
      </c>
      <c r="O21" s="5" t="s">
        <v>137</v>
      </c>
    </row>
    <row r="22" spans="1:15" x14ac:dyDescent="0.3">
      <c r="G22" s="8">
        <f>SUM(G2:G21)</f>
        <v>20</v>
      </c>
    </row>
  </sheetData>
  <phoneticPr fontId="1" type="noConversion"/>
  <hyperlinks>
    <hyperlink ref="O20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152"/>
  <sheetViews>
    <sheetView workbookViewId="0">
      <selection activeCell="F1" sqref="F1"/>
    </sheetView>
  </sheetViews>
  <sheetFormatPr defaultRowHeight="16.2" x14ac:dyDescent="0.3"/>
  <cols>
    <col min="1" max="1" width="4.44140625" style="51" customWidth="1"/>
    <col min="2" max="2" width="9.33203125" style="52" customWidth="1"/>
    <col min="3" max="3" width="11.109375" style="52" customWidth="1"/>
    <col min="4" max="5" width="12.21875" style="51" customWidth="1"/>
    <col min="6" max="6" width="49.88671875" style="53" customWidth="1"/>
    <col min="7" max="8" width="4.44140625" style="51" customWidth="1"/>
    <col min="9" max="9" width="10.77734375" style="52" customWidth="1"/>
    <col min="10" max="10" width="8.21875" style="52" customWidth="1"/>
    <col min="11" max="11" width="6.33203125" style="51" customWidth="1"/>
    <col min="12" max="12" width="25.21875" style="27" customWidth="1"/>
    <col min="13" max="13" width="8.88671875" style="22" customWidth="1"/>
    <col min="257" max="257" width="4.44140625" customWidth="1"/>
    <col min="258" max="258" width="9.33203125" customWidth="1"/>
    <col min="259" max="259" width="11.109375" customWidth="1"/>
    <col min="260" max="261" width="12.21875" customWidth="1"/>
    <col min="262" max="262" width="49.88671875" customWidth="1"/>
    <col min="263" max="264" width="4.44140625" customWidth="1"/>
    <col min="265" max="265" width="10.77734375" customWidth="1"/>
    <col min="266" max="266" width="8.21875" customWidth="1"/>
    <col min="267" max="267" width="6.33203125" customWidth="1"/>
    <col min="268" max="268" width="25.21875" customWidth="1"/>
    <col min="269" max="269" width="8.88671875" customWidth="1"/>
    <col min="513" max="513" width="4.44140625" customWidth="1"/>
    <col min="514" max="514" width="9.33203125" customWidth="1"/>
    <col min="515" max="515" width="11.109375" customWidth="1"/>
    <col min="516" max="517" width="12.21875" customWidth="1"/>
    <col min="518" max="518" width="49.88671875" customWidth="1"/>
    <col min="519" max="520" width="4.44140625" customWidth="1"/>
    <col min="521" max="521" width="10.77734375" customWidth="1"/>
    <col min="522" max="522" width="8.21875" customWidth="1"/>
    <col min="523" max="523" width="6.33203125" customWidth="1"/>
    <col min="524" max="524" width="25.21875" customWidth="1"/>
    <col min="525" max="525" width="8.88671875" customWidth="1"/>
    <col min="769" max="769" width="4.44140625" customWidth="1"/>
    <col min="770" max="770" width="9.33203125" customWidth="1"/>
    <col min="771" max="771" width="11.109375" customWidth="1"/>
    <col min="772" max="773" width="12.21875" customWidth="1"/>
    <col min="774" max="774" width="49.88671875" customWidth="1"/>
    <col min="775" max="776" width="4.44140625" customWidth="1"/>
    <col min="777" max="777" width="10.77734375" customWidth="1"/>
    <col min="778" max="778" width="8.21875" customWidth="1"/>
    <col min="779" max="779" width="6.33203125" customWidth="1"/>
    <col min="780" max="780" width="25.21875" customWidth="1"/>
    <col min="781" max="781" width="8.88671875" customWidth="1"/>
    <col min="1025" max="1025" width="4.44140625" customWidth="1"/>
    <col min="1026" max="1026" width="9.33203125" customWidth="1"/>
    <col min="1027" max="1027" width="11.109375" customWidth="1"/>
    <col min="1028" max="1029" width="12.21875" customWidth="1"/>
    <col min="1030" max="1030" width="49.88671875" customWidth="1"/>
    <col min="1031" max="1032" width="4.44140625" customWidth="1"/>
    <col min="1033" max="1033" width="10.77734375" customWidth="1"/>
    <col min="1034" max="1034" width="8.21875" customWidth="1"/>
    <col min="1035" max="1035" width="6.33203125" customWidth="1"/>
    <col min="1036" max="1036" width="25.21875" customWidth="1"/>
    <col min="1037" max="1037" width="8.88671875" customWidth="1"/>
    <col min="1281" max="1281" width="4.44140625" customWidth="1"/>
    <col min="1282" max="1282" width="9.33203125" customWidth="1"/>
    <col min="1283" max="1283" width="11.109375" customWidth="1"/>
    <col min="1284" max="1285" width="12.21875" customWidth="1"/>
    <col min="1286" max="1286" width="49.88671875" customWidth="1"/>
    <col min="1287" max="1288" width="4.44140625" customWidth="1"/>
    <col min="1289" max="1289" width="10.77734375" customWidth="1"/>
    <col min="1290" max="1290" width="8.21875" customWidth="1"/>
    <col min="1291" max="1291" width="6.33203125" customWidth="1"/>
    <col min="1292" max="1292" width="25.21875" customWidth="1"/>
    <col min="1293" max="1293" width="8.88671875" customWidth="1"/>
    <col min="1537" max="1537" width="4.44140625" customWidth="1"/>
    <col min="1538" max="1538" width="9.33203125" customWidth="1"/>
    <col min="1539" max="1539" width="11.109375" customWidth="1"/>
    <col min="1540" max="1541" width="12.21875" customWidth="1"/>
    <col min="1542" max="1542" width="49.88671875" customWidth="1"/>
    <col min="1543" max="1544" width="4.44140625" customWidth="1"/>
    <col min="1545" max="1545" width="10.77734375" customWidth="1"/>
    <col min="1546" max="1546" width="8.21875" customWidth="1"/>
    <col min="1547" max="1547" width="6.33203125" customWidth="1"/>
    <col min="1548" max="1548" width="25.21875" customWidth="1"/>
    <col min="1549" max="1549" width="8.88671875" customWidth="1"/>
    <col min="1793" max="1793" width="4.44140625" customWidth="1"/>
    <col min="1794" max="1794" width="9.33203125" customWidth="1"/>
    <col min="1795" max="1795" width="11.109375" customWidth="1"/>
    <col min="1796" max="1797" width="12.21875" customWidth="1"/>
    <col min="1798" max="1798" width="49.88671875" customWidth="1"/>
    <col min="1799" max="1800" width="4.44140625" customWidth="1"/>
    <col min="1801" max="1801" width="10.77734375" customWidth="1"/>
    <col min="1802" max="1802" width="8.21875" customWidth="1"/>
    <col min="1803" max="1803" width="6.33203125" customWidth="1"/>
    <col min="1804" max="1804" width="25.21875" customWidth="1"/>
    <col min="1805" max="1805" width="8.88671875" customWidth="1"/>
    <col min="2049" max="2049" width="4.44140625" customWidth="1"/>
    <col min="2050" max="2050" width="9.33203125" customWidth="1"/>
    <col min="2051" max="2051" width="11.109375" customWidth="1"/>
    <col min="2052" max="2053" width="12.21875" customWidth="1"/>
    <col min="2054" max="2054" width="49.88671875" customWidth="1"/>
    <col min="2055" max="2056" width="4.44140625" customWidth="1"/>
    <col min="2057" max="2057" width="10.77734375" customWidth="1"/>
    <col min="2058" max="2058" width="8.21875" customWidth="1"/>
    <col min="2059" max="2059" width="6.33203125" customWidth="1"/>
    <col min="2060" max="2060" width="25.21875" customWidth="1"/>
    <col min="2061" max="2061" width="8.88671875" customWidth="1"/>
    <col min="2305" max="2305" width="4.44140625" customWidth="1"/>
    <col min="2306" max="2306" width="9.33203125" customWidth="1"/>
    <col min="2307" max="2307" width="11.109375" customWidth="1"/>
    <col min="2308" max="2309" width="12.21875" customWidth="1"/>
    <col min="2310" max="2310" width="49.88671875" customWidth="1"/>
    <col min="2311" max="2312" width="4.44140625" customWidth="1"/>
    <col min="2313" max="2313" width="10.77734375" customWidth="1"/>
    <col min="2314" max="2314" width="8.21875" customWidth="1"/>
    <col min="2315" max="2315" width="6.33203125" customWidth="1"/>
    <col min="2316" max="2316" width="25.21875" customWidth="1"/>
    <col min="2317" max="2317" width="8.88671875" customWidth="1"/>
    <col min="2561" max="2561" width="4.44140625" customWidth="1"/>
    <col min="2562" max="2562" width="9.33203125" customWidth="1"/>
    <col min="2563" max="2563" width="11.109375" customWidth="1"/>
    <col min="2564" max="2565" width="12.21875" customWidth="1"/>
    <col min="2566" max="2566" width="49.88671875" customWidth="1"/>
    <col min="2567" max="2568" width="4.44140625" customWidth="1"/>
    <col min="2569" max="2569" width="10.77734375" customWidth="1"/>
    <col min="2570" max="2570" width="8.21875" customWidth="1"/>
    <col min="2571" max="2571" width="6.33203125" customWidth="1"/>
    <col min="2572" max="2572" width="25.21875" customWidth="1"/>
    <col min="2573" max="2573" width="8.88671875" customWidth="1"/>
    <col min="2817" max="2817" width="4.44140625" customWidth="1"/>
    <col min="2818" max="2818" width="9.33203125" customWidth="1"/>
    <col min="2819" max="2819" width="11.109375" customWidth="1"/>
    <col min="2820" max="2821" width="12.21875" customWidth="1"/>
    <col min="2822" max="2822" width="49.88671875" customWidth="1"/>
    <col min="2823" max="2824" width="4.44140625" customWidth="1"/>
    <col min="2825" max="2825" width="10.77734375" customWidth="1"/>
    <col min="2826" max="2826" width="8.21875" customWidth="1"/>
    <col min="2827" max="2827" width="6.33203125" customWidth="1"/>
    <col min="2828" max="2828" width="25.21875" customWidth="1"/>
    <col min="2829" max="2829" width="8.88671875" customWidth="1"/>
    <col min="3073" max="3073" width="4.44140625" customWidth="1"/>
    <col min="3074" max="3074" width="9.33203125" customWidth="1"/>
    <col min="3075" max="3075" width="11.109375" customWidth="1"/>
    <col min="3076" max="3077" width="12.21875" customWidth="1"/>
    <col min="3078" max="3078" width="49.88671875" customWidth="1"/>
    <col min="3079" max="3080" width="4.44140625" customWidth="1"/>
    <col min="3081" max="3081" width="10.77734375" customWidth="1"/>
    <col min="3082" max="3082" width="8.21875" customWidth="1"/>
    <col min="3083" max="3083" width="6.33203125" customWidth="1"/>
    <col min="3084" max="3084" width="25.21875" customWidth="1"/>
    <col min="3085" max="3085" width="8.88671875" customWidth="1"/>
    <col min="3329" max="3329" width="4.44140625" customWidth="1"/>
    <col min="3330" max="3330" width="9.33203125" customWidth="1"/>
    <col min="3331" max="3331" width="11.109375" customWidth="1"/>
    <col min="3332" max="3333" width="12.21875" customWidth="1"/>
    <col min="3334" max="3334" width="49.88671875" customWidth="1"/>
    <col min="3335" max="3336" width="4.44140625" customWidth="1"/>
    <col min="3337" max="3337" width="10.77734375" customWidth="1"/>
    <col min="3338" max="3338" width="8.21875" customWidth="1"/>
    <col min="3339" max="3339" width="6.33203125" customWidth="1"/>
    <col min="3340" max="3340" width="25.21875" customWidth="1"/>
    <col min="3341" max="3341" width="8.88671875" customWidth="1"/>
    <col min="3585" max="3585" width="4.44140625" customWidth="1"/>
    <col min="3586" max="3586" width="9.33203125" customWidth="1"/>
    <col min="3587" max="3587" width="11.109375" customWidth="1"/>
    <col min="3588" max="3589" width="12.21875" customWidth="1"/>
    <col min="3590" max="3590" width="49.88671875" customWidth="1"/>
    <col min="3591" max="3592" width="4.44140625" customWidth="1"/>
    <col min="3593" max="3593" width="10.77734375" customWidth="1"/>
    <col min="3594" max="3594" width="8.21875" customWidth="1"/>
    <col min="3595" max="3595" width="6.33203125" customWidth="1"/>
    <col min="3596" max="3596" width="25.21875" customWidth="1"/>
    <col min="3597" max="3597" width="8.88671875" customWidth="1"/>
    <col min="3841" max="3841" width="4.44140625" customWidth="1"/>
    <col min="3842" max="3842" width="9.33203125" customWidth="1"/>
    <col min="3843" max="3843" width="11.109375" customWidth="1"/>
    <col min="3844" max="3845" width="12.21875" customWidth="1"/>
    <col min="3846" max="3846" width="49.88671875" customWidth="1"/>
    <col min="3847" max="3848" width="4.44140625" customWidth="1"/>
    <col min="3849" max="3849" width="10.77734375" customWidth="1"/>
    <col min="3850" max="3850" width="8.21875" customWidth="1"/>
    <col min="3851" max="3851" width="6.33203125" customWidth="1"/>
    <col min="3852" max="3852" width="25.21875" customWidth="1"/>
    <col min="3853" max="3853" width="8.88671875" customWidth="1"/>
    <col min="4097" max="4097" width="4.44140625" customWidth="1"/>
    <col min="4098" max="4098" width="9.33203125" customWidth="1"/>
    <col min="4099" max="4099" width="11.109375" customWidth="1"/>
    <col min="4100" max="4101" width="12.21875" customWidth="1"/>
    <col min="4102" max="4102" width="49.88671875" customWidth="1"/>
    <col min="4103" max="4104" width="4.44140625" customWidth="1"/>
    <col min="4105" max="4105" width="10.77734375" customWidth="1"/>
    <col min="4106" max="4106" width="8.21875" customWidth="1"/>
    <col min="4107" max="4107" width="6.33203125" customWidth="1"/>
    <col min="4108" max="4108" width="25.21875" customWidth="1"/>
    <col min="4109" max="4109" width="8.88671875" customWidth="1"/>
    <col min="4353" max="4353" width="4.44140625" customWidth="1"/>
    <col min="4354" max="4354" width="9.33203125" customWidth="1"/>
    <col min="4355" max="4355" width="11.109375" customWidth="1"/>
    <col min="4356" max="4357" width="12.21875" customWidth="1"/>
    <col min="4358" max="4358" width="49.88671875" customWidth="1"/>
    <col min="4359" max="4360" width="4.44140625" customWidth="1"/>
    <col min="4361" max="4361" width="10.77734375" customWidth="1"/>
    <col min="4362" max="4362" width="8.21875" customWidth="1"/>
    <col min="4363" max="4363" width="6.33203125" customWidth="1"/>
    <col min="4364" max="4364" width="25.21875" customWidth="1"/>
    <col min="4365" max="4365" width="8.88671875" customWidth="1"/>
    <col min="4609" max="4609" width="4.44140625" customWidth="1"/>
    <col min="4610" max="4610" width="9.33203125" customWidth="1"/>
    <col min="4611" max="4611" width="11.109375" customWidth="1"/>
    <col min="4612" max="4613" width="12.21875" customWidth="1"/>
    <col min="4614" max="4614" width="49.88671875" customWidth="1"/>
    <col min="4615" max="4616" width="4.44140625" customWidth="1"/>
    <col min="4617" max="4617" width="10.77734375" customWidth="1"/>
    <col min="4618" max="4618" width="8.21875" customWidth="1"/>
    <col min="4619" max="4619" width="6.33203125" customWidth="1"/>
    <col min="4620" max="4620" width="25.21875" customWidth="1"/>
    <col min="4621" max="4621" width="8.88671875" customWidth="1"/>
    <col min="4865" max="4865" width="4.44140625" customWidth="1"/>
    <col min="4866" max="4866" width="9.33203125" customWidth="1"/>
    <col min="4867" max="4867" width="11.109375" customWidth="1"/>
    <col min="4868" max="4869" width="12.21875" customWidth="1"/>
    <col min="4870" max="4870" width="49.88671875" customWidth="1"/>
    <col min="4871" max="4872" width="4.44140625" customWidth="1"/>
    <col min="4873" max="4873" width="10.77734375" customWidth="1"/>
    <col min="4874" max="4874" width="8.21875" customWidth="1"/>
    <col min="4875" max="4875" width="6.33203125" customWidth="1"/>
    <col min="4876" max="4876" width="25.21875" customWidth="1"/>
    <col min="4877" max="4877" width="8.88671875" customWidth="1"/>
    <col min="5121" max="5121" width="4.44140625" customWidth="1"/>
    <col min="5122" max="5122" width="9.33203125" customWidth="1"/>
    <col min="5123" max="5123" width="11.109375" customWidth="1"/>
    <col min="5124" max="5125" width="12.21875" customWidth="1"/>
    <col min="5126" max="5126" width="49.88671875" customWidth="1"/>
    <col min="5127" max="5128" width="4.44140625" customWidth="1"/>
    <col min="5129" max="5129" width="10.77734375" customWidth="1"/>
    <col min="5130" max="5130" width="8.21875" customWidth="1"/>
    <col min="5131" max="5131" width="6.33203125" customWidth="1"/>
    <col min="5132" max="5132" width="25.21875" customWidth="1"/>
    <col min="5133" max="5133" width="8.88671875" customWidth="1"/>
    <col min="5377" max="5377" width="4.44140625" customWidth="1"/>
    <col min="5378" max="5378" width="9.33203125" customWidth="1"/>
    <col min="5379" max="5379" width="11.109375" customWidth="1"/>
    <col min="5380" max="5381" width="12.21875" customWidth="1"/>
    <col min="5382" max="5382" width="49.88671875" customWidth="1"/>
    <col min="5383" max="5384" width="4.44140625" customWidth="1"/>
    <col min="5385" max="5385" width="10.77734375" customWidth="1"/>
    <col min="5386" max="5386" width="8.21875" customWidth="1"/>
    <col min="5387" max="5387" width="6.33203125" customWidth="1"/>
    <col min="5388" max="5388" width="25.21875" customWidth="1"/>
    <col min="5389" max="5389" width="8.88671875" customWidth="1"/>
    <col min="5633" max="5633" width="4.44140625" customWidth="1"/>
    <col min="5634" max="5634" width="9.33203125" customWidth="1"/>
    <col min="5635" max="5635" width="11.109375" customWidth="1"/>
    <col min="5636" max="5637" width="12.21875" customWidth="1"/>
    <col min="5638" max="5638" width="49.88671875" customWidth="1"/>
    <col min="5639" max="5640" width="4.44140625" customWidth="1"/>
    <col min="5641" max="5641" width="10.77734375" customWidth="1"/>
    <col min="5642" max="5642" width="8.21875" customWidth="1"/>
    <col min="5643" max="5643" width="6.33203125" customWidth="1"/>
    <col min="5644" max="5644" width="25.21875" customWidth="1"/>
    <col min="5645" max="5645" width="8.88671875" customWidth="1"/>
    <col min="5889" max="5889" width="4.44140625" customWidth="1"/>
    <col min="5890" max="5890" width="9.33203125" customWidth="1"/>
    <col min="5891" max="5891" width="11.109375" customWidth="1"/>
    <col min="5892" max="5893" width="12.21875" customWidth="1"/>
    <col min="5894" max="5894" width="49.88671875" customWidth="1"/>
    <col min="5895" max="5896" width="4.44140625" customWidth="1"/>
    <col min="5897" max="5897" width="10.77734375" customWidth="1"/>
    <col min="5898" max="5898" width="8.21875" customWidth="1"/>
    <col min="5899" max="5899" width="6.33203125" customWidth="1"/>
    <col min="5900" max="5900" width="25.21875" customWidth="1"/>
    <col min="5901" max="5901" width="8.88671875" customWidth="1"/>
    <col min="6145" max="6145" width="4.44140625" customWidth="1"/>
    <col min="6146" max="6146" width="9.33203125" customWidth="1"/>
    <col min="6147" max="6147" width="11.109375" customWidth="1"/>
    <col min="6148" max="6149" width="12.21875" customWidth="1"/>
    <col min="6150" max="6150" width="49.88671875" customWidth="1"/>
    <col min="6151" max="6152" width="4.44140625" customWidth="1"/>
    <col min="6153" max="6153" width="10.77734375" customWidth="1"/>
    <col min="6154" max="6154" width="8.21875" customWidth="1"/>
    <col min="6155" max="6155" width="6.33203125" customWidth="1"/>
    <col min="6156" max="6156" width="25.21875" customWidth="1"/>
    <col min="6157" max="6157" width="8.88671875" customWidth="1"/>
    <col min="6401" max="6401" width="4.44140625" customWidth="1"/>
    <col min="6402" max="6402" width="9.33203125" customWidth="1"/>
    <col min="6403" max="6403" width="11.109375" customWidth="1"/>
    <col min="6404" max="6405" width="12.21875" customWidth="1"/>
    <col min="6406" max="6406" width="49.88671875" customWidth="1"/>
    <col min="6407" max="6408" width="4.44140625" customWidth="1"/>
    <col min="6409" max="6409" width="10.77734375" customWidth="1"/>
    <col min="6410" max="6410" width="8.21875" customWidth="1"/>
    <col min="6411" max="6411" width="6.33203125" customWidth="1"/>
    <col min="6412" max="6412" width="25.21875" customWidth="1"/>
    <col min="6413" max="6413" width="8.88671875" customWidth="1"/>
    <col min="6657" max="6657" width="4.44140625" customWidth="1"/>
    <col min="6658" max="6658" width="9.33203125" customWidth="1"/>
    <col min="6659" max="6659" width="11.109375" customWidth="1"/>
    <col min="6660" max="6661" width="12.21875" customWidth="1"/>
    <col min="6662" max="6662" width="49.88671875" customWidth="1"/>
    <col min="6663" max="6664" width="4.44140625" customWidth="1"/>
    <col min="6665" max="6665" width="10.77734375" customWidth="1"/>
    <col min="6666" max="6666" width="8.21875" customWidth="1"/>
    <col min="6667" max="6667" width="6.33203125" customWidth="1"/>
    <col min="6668" max="6668" width="25.21875" customWidth="1"/>
    <col min="6669" max="6669" width="8.88671875" customWidth="1"/>
    <col min="6913" max="6913" width="4.44140625" customWidth="1"/>
    <col min="6914" max="6914" width="9.33203125" customWidth="1"/>
    <col min="6915" max="6915" width="11.109375" customWidth="1"/>
    <col min="6916" max="6917" width="12.21875" customWidth="1"/>
    <col min="6918" max="6918" width="49.88671875" customWidth="1"/>
    <col min="6919" max="6920" width="4.44140625" customWidth="1"/>
    <col min="6921" max="6921" width="10.77734375" customWidth="1"/>
    <col min="6922" max="6922" width="8.21875" customWidth="1"/>
    <col min="6923" max="6923" width="6.33203125" customWidth="1"/>
    <col min="6924" max="6924" width="25.21875" customWidth="1"/>
    <col min="6925" max="6925" width="8.88671875" customWidth="1"/>
    <col min="7169" max="7169" width="4.44140625" customWidth="1"/>
    <col min="7170" max="7170" width="9.33203125" customWidth="1"/>
    <col min="7171" max="7171" width="11.109375" customWidth="1"/>
    <col min="7172" max="7173" width="12.21875" customWidth="1"/>
    <col min="7174" max="7174" width="49.88671875" customWidth="1"/>
    <col min="7175" max="7176" width="4.44140625" customWidth="1"/>
    <col min="7177" max="7177" width="10.77734375" customWidth="1"/>
    <col min="7178" max="7178" width="8.21875" customWidth="1"/>
    <col min="7179" max="7179" width="6.33203125" customWidth="1"/>
    <col min="7180" max="7180" width="25.21875" customWidth="1"/>
    <col min="7181" max="7181" width="8.88671875" customWidth="1"/>
    <col min="7425" max="7425" width="4.44140625" customWidth="1"/>
    <col min="7426" max="7426" width="9.33203125" customWidth="1"/>
    <col min="7427" max="7427" width="11.109375" customWidth="1"/>
    <col min="7428" max="7429" width="12.21875" customWidth="1"/>
    <col min="7430" max="7430" width="49.88671875" customWidth="1"/>
    <col min="7431" max="7432" width="4.44140625" customWidth="1"/>
    <col min="7433" max="7433" width="10.77734375" customWidth="1"/>
    <col min="7434" max="7434" width="8.21875" customWidth="1"/>
    <col min="7435" max="7435" width="6.33203125" customWidth="1"/>
    <col min="7436" max="7436" width="25.21875" customWidth="1"/>
    <col min="7437" max="7437" width="8.88671875" customWidth="1"/>
    <col min="7681" max="7681" width="4.44140625" customWidth="1"/>
    <col min="7682" max="7682" width="9.33203125" customWidth="1"/>
    <col min="7683" max="7683" width="11.109375" customWidth="1"/>
    <col min="7684" max="7685" width="12.21875" customWidth="1"/>
    <col min="7686" max="7686" width="49.88671875" customWidth="1"/>
    <col min="7687" max="7688" width="4.44140625" customWidth="1"/>
    <col min="7689" max="7689" width="10.77734375" customWidth="1"/>
    <col min="7690" max="7690" width="8.21875" customWidth="1"/>
    <col min="7691" max="7691" width="6.33203125" customWidth="1"/>
    <col min="7692" max="7692" width="25.21875" customWidth="1"/>
    <col min="7693" max="7693" width="8.88671875" customWidth="1"/>
    <col min="7937" max="7937" width="4.44140625" customWidth="1"/>
    <col min="7938" max="7938" width="9.33203125" customWidth="1"/>
    <col min="7939" max="7939" width="11.109375" customWidth="1"/>
    <col min="7940" max="7941" width="12.21875" customWidth="1"/>
    <col min="7942" max="7942" width="49.88671875" customWidth="1"/>
    <col min="7943" max="7944" width="4.44140625" customWidth="1"/>
    <col min="7945" max="7945" width="10.77734375" customWidth="1"/>
    <col min="7946" max="7946" width="8.21875" customWidth="1"/>
    <col min="7947" max="7947" width="6.33203125" customWidth="1"/>
    <col min="7948" max="7948" width="25.21875" customWidth="1"/>
    <col min="7949" max="7949" width="8.88671875" customWidth="1"/>
    <col min="8193" max="8193" width="4.44140625" customWidth="1"/>
    <col min="8194" max="8194" width="9.33203125" customWidth="1"/>
    <col min="8195" max="8195" width="11.109375" customWidth="1"/>
    <col min="8196" max="8197" width="12.21875" customWidth="1"/>
    <col min="8198" max="8198" width="49.88671875" customWidth="1"/>
    <col min="8199" max="8200" width="4.44140625" customWidth="1"/>
    <col min="8201" max="8201" width="10.77734375" customWidth="1"/>
    <col min="8202" max="8202" width="8.21875" customWidth="1"/>
    <col min="8203" max="8203" width="6.33203125" customWidth="1"/>
    <col min="8204" max="8204" width="25.21875" customWidth="1"/>
    <col min="8205" max="8205" width="8.88671875" customWidth="1"/>
    <col min="8449" max="8449" width="4.44140625" customWidth="1"/>
    <col min="8450" max="8450" width="9.33203125" customWidth="1"/>
    <col min="8451" max="8451" width="11.109375" customWidth="1"/>
    <col min="8452" max="8453" width="12.21875" customWidth="1"/>
    <col min="8454" max="8454" width="49.88671875" customWidth="1"/>
    <col min="8455" max="8456" width="4.44140625" customWidth="1"/>
    <col min="8457" max="8457" width="10.77734375" customWidth="1"/>
    <col min="8458" max="8458" width="8.21875" customWidth="1"/>
    <col min="8459" max="8459" width="6.33203125" customWidth="1"/>
    <col min="8460" max="8460" width="25.21875" customWidth="1"/>
    <col min="8461" max="8461" width="8.88671875" customWidth="1"/>
    <col min="8705" max="8705" width="4.44140625" customWidth="1"/>
    <col min="8706" max="8706" width="9.33203125" customWidth="1"/>
    <col min="8707" max="8707" width="11.109375" customWidth="1"/>
    <col min="8708" max="8709" width="12.21875" customWidth="1"/>
    <col min="8710" max="8710" width="49.88671875" customWidth="1"/>
    <col min="8711" max="8712" width="4.44140625" customWidth="1"/>
    <col min="8713" max="8713" width="10.77734375" customWidth="1"/>
    <col min="8714" max="8714" width="8.21875" customWidth="1"/>
    <col min="8715" max="8715" width="6.33203125" customWidth="1"/>
    <col min="8716" max="8716" width="25.21875" customWidth="1"/>
    <col min="8717" max="8717" width="8.88671875" customWidth="1"/>
    <col min="8961" max="8961" width="4.44140625" customWidth="1"/>
    <col min="8962" max="8962" width="9.33203125" customWidth="1"/>
    <col min="8963" max="8963" width="11.109375" customWidth="1"/>
    <col min="8964" max="8965" width="12.21875" customWidth="1"/>
    <col min="8966" max="8966" width="49.88671875" customWidth="1"/>
    <col min="8967" max="8968" width="4.44140625" customWidth="1"/>
    <col min="8969" max="8969" width="10.77734375" customWidth="1"/>
    <col min="8970" max="8970" width="8.21875" customWidth="1"/>
    <col min="8971" max="8971" width="6.33203125" customWidth="1"/>
    <col min="8972" max="8972" width="25.21875" customWidth="1"/>
    <col min="8973" max="8973" width="8.88671875" customWidth="1"/>
    <col min="9217" max="9217" width="4.44140625" customWidth="1"/>
    <col min="9218" max="9218" width="9.33203125" customWidth="1"/>
    <col min="9219" max="9219" width="11.109375" customWidth="1"/>
    <col min="9220" max="9221" width="12.21875" customWidth="1"/>
    <col min="9222" max="9222" width="49.88671875" customWidth="1"/>
    <col min="9223" max="9224" width="4.44140625" customWidth="1"/>
    <col min="9225" max="9225" width="10.77734375" customWidth="1"/>
    <col min="9226" max="9226" width="8.21875" customWidth="1"/>
    <col min="9227" max="9227" width="6.33203125" customWidth="1"/>
    <col min="9228" max="9228" width="25.21875" customWidth="1"/>
    <col min="9229" max="9229" width="8.88671875" customWidth="1"/>
    <col min="9473" max="9473" width="4.44140625" customWidth="1"/>
    <col min="9474" max="9474" width="9.33203125" customWidth="1"/>
    <col min="9475" max="9475" width="11.109375" customWidth="1"/>
    <col min="9476" max="9477" width="12.21875" customWidth="1"/>
    <col min="9478" max="9478" width="49.88671875" customWidth="1"/>
    <col min="9479" max="9480" width="4.44140625" customWidth="1"/>
    <col min="9481" max="9481" width="10.77734375" customWidth="1"/>
    <col min="9482" max="9482" width="8.21875" customWidth="1"/>
    <col min="9483" max="9483" width="6.33203125" customWidth="1"/>
    <col min="9484" max="9484" width="25.21875" customWidth="1"/>
    <col min="9485" max="9485" width="8.88671875" customWidth="1"/>
    <col min="9729" max="9729" width="4.44140625" customWidth="1"/>
    <col min="9730" max="9730" width="9.33203125" customWidth="1"/>
    <col min="9731" max="9731" width="11.109375" customWidth="1"/>
    <col min="9732" max="9733" width="12.21875" customWidth="1"/>
    <col min="9734" max="9734" width="49.88671875" customWidth="1"/>
    <col min="9735" max="9736" width="4.44140625" customWidth="1"/>
    <col min="9737" max="9737" width="10.77734375" customWidth="1"/>
    <col min="9738" max="9738" width="8.21875" customWidth="1"/>
    <col min="9739" max="9739" width="6.33203125" customWidth="1"/>
    <col min="9740" max="9740" width="25.21875" customWidth="1"/>
    <col min="9741" max="9741" width="8.88671875" customWidth="1"/>
    <col min="9985" max="9985" width="4.44140625" customWidth="1"/>
    <col min="9986" max="9986" width="9.33203125" customWidth="1"/>
    <col min="9987" max="9987" width="11.109375" customWidth="1"/>
    <col min="9988" max="9989" width="12.21875" customWidth="1"/>
    <col min="9990" max="9990" width="49.88671875" customWidth="1"/>
    <col min="9991" max="9992" width="4.44140625" customWidth="1"/>
    <col min="9993" max="9993" width="10.77734375" customWidth="1"/>
    <col min="9994" max="9994" width="8.21875" customWidth="1"/>
    <col min="9995" max="9995" width="6.33203125" customWidth="1"/>
    <col min="9996" max="9996" width="25.21875" customWidth="1"/>
    <col min="9997" max="9997" width="8.88671875" customWidth="1"/>
    <col min="10241" max="10241" width="4.44140625" customWidth="1"/>
    <col min="10242" max="10242" width="9.33203125" customWidth="1"/>
    <col min="10243" max="10243" width="11.109375" customWidth="1"/>
    <col min="10244" max="10245" width="12.21875" customWidth="1"/>
    <col min="10246" max="10246" width="49.88671875" customWidth="1"/>
    <col min="10247" max="10248" width="4.44140625" customWidth="1"/>
    <col min="10249" max="10249" width="10.77734375" customWidth="1"/>
    <col min="10250" max="10250" width="8.21875" customWidth="1"/>
    <col min="10251" max="10251" width="6.33203125" customWidth="1"/>
    <col min="10252" max="10252" width="25.21875" customWidth="1"/>
    <col min="10253" max="10253" width="8.88671875" customWidth="1"/>
    <col min="10497" max="10497" width="4.44140625" customWidth="1"/>
    <col min="10498" max="10498" width="9.33203125" customWidth="1"/>
    <col min="10499" max="10499" width="11.109375" customWidth="1"/>
    <col min="10500" max="10501" width="12.21875" customWidth="1"/>
    <col min="10502" max="10502" width="49.88671875" customWidth="1"/>
    <col min="10503" max="10504" width="4.44140625" customWidth="1"/>
    <col min="10505" max="10505" width="10.77734375" customWidth="1"/>
    <col min="10506" max="10506" width="8.21875" customWidth="1"/>
    <col min="10507" max="10507" width="6.33203125" customWidth="1"/>
    <col min="10508" max="10508" width="25.21875" customWidth="1"/>
    <col min="10509" max="10509" width="8.88671875" customWidth="1"/>
    <col min="10753" max="10753" width="4.44140625" customWidth="1"/>
    <col min="10754" max="10754" width="9.33203125" customWidth="1"/>
    <col min="10755" max="10755" width="11.109375" customWidth="1"/>
    <col min="10756" max="10757" width="12.21875" customWidth="1"/>
    <col min="10758" max="10758" width="49.88671875" customWidth="1"/>
    <col min="10759" max="10760" width="4.44140625" customWidth="1"/>
    <col min="10761" max="10761" width="10.77734375" customWidth="1"/>
    <col min="10762" max="10762" width="8.21875" customWidth="1"/>
    <col min="10763" max="10763" width="6.33203125" customWidth="1"/>
    <col min="10764" max="10764" width="25.21875" customWidth="1"/>
    <col min="10765" max="10765" width="8.88671875" customWidth="1"/>
    <col min="11009" max="11009" width="4.44140625" customWidth="1"/>
    <col min="11010" max="11010" width="9.33203125" customWidth="1"/>
    <col min="11011" max="11011" width="11.109375" customWidth="1"/>
    <col min="11012" max="11013" width="12.21875" customWidth="1"/>
    <col min="11014" max="11014" width="49.88671875" customWidth="1"/>
    <col min="11015" max="11016" width="4.44140625" customWidth="1"/>
    <col min="11017" max="11017" width="10.77734375" customWidth="1"/>
    <col min="11018" max="11018" width="8.21875" customWidth="1"/>
    <col min="11019" max="11019" width="6.33203125" customWidth="1"/>
    <col min="11020" max="11020" width="25.21875" customWidth="1"/>
    <col min="11021" max="11021" width="8.88671875" customWidth="1"/>
    <col min="11265" max="11265" width="4.44140625" customWidth="1"/>
    <col min="11266" max="11266" width="9.33203125" customWidth="1"/>
    <col min="11267" max="11267" width="11.109375" customWidth="1"/>
    <col min="11268" max="11269" width="12.21875" customWidth="1"/>
    <col min="11270" max="11270" width="49.88671875" customWidth="1"/>
    <col min="11271" max="11272" width="4.44140625" customWidth="1"/>
    <col min="11273" max="11273" width="10.77734375" customWidth="1"/>
    <col min="11274" max="11274" width="8.21875" customWidth="1"/>
    <col min="11275" max="11275" width="6.33203125" customWidth="1"/>
    <col min="11276" max="11276" width="25.21875" customWidth="1"/>
    <col min="11277" max="11277" width="8.88671875" customWidth="1"/>
    <col min="11521" max="11521" width="4.44140625" customWidth="1"/>
    <col min="11522" max="11522" width="9.33203125" customWidth="1"/>
    <col min="11523" max="11523" width="11.109375" customWidth="1"/>
    <col min="11524" max="11525" width="12.21875" customWidth="1"/>
    <col min="11526" max="11526" width="49.88671875" customWidth="1"/>
    <col min="11527" max="11528" width="4.44140625" customWidth="1"/>
    <col min="11529" max="11529" width="10.77734375" customWidth="1"/>
    <col min="11530" max="11530" width="8.21875" customWidth="1"/>
    <col min="11531" max="11531" width="6.33203125" customWidth="1"/>
    <col min="11532" max="11532" width="25.21875" customWidth="1"/>
    <col min="11533" max="11533" width="8.88671875" customWidth="1"/>
    <col min="11777" max="11777" width="4.44140625" customWidth="1"/>
    <col min="11778" max="11778" width="9.33203125" customWidth="1"/>
    <col min="11779" max="11779" width="11.109375" customWidth="1"/>
    <col min="11780" max="11781" width="12.21875" customWidth="1"/>
    <col min="11782" max="11782" width="49.88671875" customWidth="1"/>
    <col min="11783" max="11784" width="4.44140625" customWidth="1"/>
    <col min="11785" max="11785" width="10.77734375" customWidth="1"/>
    <col min="11786" max="11786" width="8.21875" customWidth="1"/>
    <col min="11787" max="11787" width="6.33203125" customWidth="1"/>
    <col min="11788" max="11788" width="25.21875" customWidth="1"/>
    <col min="11789" max="11789" width="8.88671875" customWidth="1"/>
    <col min="12033" max="12033" width="4.44140625" customWidth="1"/>
    <col min="12034" max="12034" width="9.33203125" customWidth="1"/>
    <col min="12035" max="12035" width="11.109375" customWidth="1"/>
    <col min="12036" max="12037" width="12.21875" customWidth="1"/>
    <col min="12038" max="12038" width="49.88671875" customWidth="1"/>
    <col min="12039" max="12040" width="4.44140625" customWidth="1"/>
    <col min="12041" max="12041" width="10.77734375" customWidth="1"/>
    <col min="12042" max="12042" width="8.21875" customWidth="1"/>
    <col min="12043" max="12043" width="6.33203125" customWidth="1"/>
    <col min="12044" max="12044" width="25.21875" customWidth="1"/>
    <col min="12045" max="12045" width="8.88671875" customWidth="1"/>
    <col min="12289" max="12289" width="4.44140625" customWidth="1"/>
    <col min="12290" max="12290" width="9.33203125" customWidth="1"/>
    <col min="12291" max="12291" width="11.109375" customWidth="1"/>
    <col min="12292" max="12293" width="12.21875" customWidth="1"/>
    <col min="12294" max="12294" width="49.88671875" customWidth="1"/>
    <col min="12295" max="12296" width="4.44140625" customWidth="1"/>
    <col min="12297" max="12297" width="10.77734375" customWidth="1"/>
    <col min="12298" max="12298" width="8.21875" customWidth="1"/>
    <col min="12299" max="12299" width="6.33203125" customWidth="1"/>
    <col min="12300" max="12300" width="25.21875" customWidth="1"/>
    <col min="12301" max="12301" width="8.88671875" customWidth="1"/>
    <col min="12545" max="12545" width="4.44140625" customWidth="1"/>
    <col min="12546" max="12546" width="9.33203125" customWidth="1"/>
    <col min="12547" max="12547" width="11.109375" customWidth="1"/>
    <col min="12548" max="12549" width="12.21875" customWidth="1"/>
    <col min="12550" max="12550" width="49.88671875" customWidth="1"/>
    <col min="12551" max="12552" width="4.44140625" customWidth="1"/>
    <col min="12553" max="12553" width="10.77734375" customWidth="1"/>
    <col min="12554" max="12554" width="8.21875" customWidth="1"/>
    <col min="12555" max="12555" width="6.33203125" customWidth="1"/>
    <col min="12556" max="12556" width="25.21875" customWidth="1"/>
    <col min="12557" max="12557" width="8.88671875" customWidth="1"/>
    <col min="12801" max="12801" width="4.44140625" customWidth="1"/>
    <col min="12802" max="12802" width="9.33203125" customWidth="1"/>
    <col min="12803" max="12803" width="11.109375" customWidth="1"/>
    <col min="12804" max="12805" width="12.21875" customWidth="1"/>
    <col min="12806" max="12806" width="49.88671875" customWidth="1"/>
    <col min="12807" max="12808" width="4.44140625" customWidth="1"/>
    <col min="12809" max="12809" width="10.77734375" customWidth="1"/>
    <col min="12810" max="12810" width="8.21875" customWidth="1"/>
    <col min="12811" max="12811" width="6.33203125" customWidth="1"/>
    <col min="12812" max="12812" width="25.21875" customWidth="1"/>
    <col min="12813" max="12813" width="8.88671875" customWidth="1"/>
    <col min="13057" max="13057" width="4.44140625" customWidth="1"/>
    <col min="13058" max="13058" width="9.33203125" customWidth="1"/>
    <col min="13059" max="13059" width="11.109375" customWidth="1"/>
    <col min="13060" max="13061" width="12.21875" customWidth="1"/>
    <col min="13062" max="13062" width="49.88671875" customWidth="1"/>
    <col min="13063" max="13064" width="4.44140625" customWidth="1"/>
    <col min="13065" max="13065" width="10.77734375" customWidth="1"/>
    <col min="13066" max="13066" width="8.21875" customWidth="1"/>
    <col min="13067" max="13067" width="6.33203125" customWidth="1"/>
    <col min="13068" max="13068" width="25.21875" customWidth="1"/>
    <col min="13069" max="13069" width="8.88671875" customWidth="1"/>
    <col min="13313" max="13313" width="4.44140625" customWidth="1"/>
    <col min="13314" max="13314" width="9.33203125" customWidth="1"/>
    <col min="13315" max="13315" width="11.109375" customWidth="1"/>
    <col min="13316" max="13317" width="12.21875" customWidth="1"/>
    <col min="13318" max="13318" width="49.88671875" customWidth="1"/>
    <col min="13319" max="13320" width="4.44140625" customWidth="1"/>
    <col min="13321" max="13321" width="10.77734375" customWidth="1"/>
    <col min="13322" max="13322" width="8.21875" customWidth="1"/>
    <col min="13323" max="13323" width="6.33203125" customWidth="1"/>
    <col min="13324" max="13324" width="25.21875" customWidth="1"/>
    <col min="13325" max="13325" width="8.88671875" customWidth="1"/>
    <col min="13569" max="13569" width="4.44140625" customWidth="1"/>
    <col min="13570" max="13570" width="9.33203125" customWidth="1"/>
    <col min="13571" max="13571" width="11.109375" customWidth="1"/>
    <col min="13572" max="13573" width="12.21875" customWidth="1"/>
    <col min="13574" max="13574" width="49.88671875" customWidth="1"/>
    <col min="13575" max="13576" width="4.44140625" customWidth="1"/>
    <col min="13577" max="13577" width="10.77734375" customWidth="1"/>
    <col min="13578" max="13578" width="8.21875" customWidth="1"/>
    <col min="13579" max="13579" width="6.33203125" customWidth="1"/>
    <col min="13580" max="13580" width="25.21875" customWidth="1"/>
    <col min="13581" max="13581" width="8.88671875" customWidth="1"/>
    <col min="13825" max="13825" width="4.44140625" customWidth="1"/>
    <col min="13826" max="13826" width="9.33203125" customWidth="1"/>
    <col min="13827" max="13827" width="11.109375" customWidth="1"/>
    <col min="13828" max="13829" width="12.21875" customWidth="1"/>
    <col min="13830" max="13830" width="49.88671875" customWidth="1"/>
    <col min="13831" max="13832" width="4.44140625" customWidth="1"/>
    <col min="13833" max="13833" width="10.77734375" customWidth="1"/>
    <col min="13834" max="13834" width="8.21875" customWidth="1"/>
    <col min="13835" max="13835" width="6.33203125" customWidth="1"/>
    <col min="13836" max="13836" width="25.21875" customWidth="1"/>
    <col min="13837" max="13837" width="8.88671875" customWidth="1"/>
    <col min="14081" max="14081" width="4.44140625" customWidth="1"/>
    <col min="14082" max="14082" width="9.33203125" customWidth="1"/>
    <col min="14083" max="14083" width="11.109375" customWidth="1"/>
    <col min="14084" max="14085" width="12.21875" customWidth="1"/>
    <col min="14086" max="14086" width="49.88671875" customWidth="1"/>
    <col min="14087" max="14088" width="4.44140625" customWidth="1"/>
    <col min="14089" max="14089" width="10.77734375" customWidth="1"/>
    <col min="14090" max="14090" width="8.21875" customWidth="1"/>
    <col min="14091" max="14091" width="6.33203125" customWidth="1"/>
    <col min="14092" max="14092" width="25.21875" customWidth="1"/>
    <col min="14093" max="14093" width="8.88671875" customWidth="1"/>
    <col min="14337" max="14337" width="4.44140625" customWidth="1"/>
    <col min="14338" max="14338" width="9.33203125" customWidth="1"/>
    <col min="14339" max="14339" width="11.109375" customWidth="1"/>
    <col min="14340" max="14341" width="12.21875" customWidth="1"/>
    <col min="14342" max="14342" width="49.88671875" customWidth="1"/>
    <col min="14343" max="14344" width="4.44140625" customWidth="1"/>
    <col min="14345" max="14345" width="10.77734375" customWidth="1"/>
    <col min="14346" max="14346" width="8.21875" customWidth="1"/>
    <col min="14347" max="14347" width="6.33203125" customWidth="1"/>
    <col min="14348" max="14348" width="25.21875" customWidth="1"/>
    <col min="14349" max="14349" width="8.88671875" customWidth="1"/>
    <col min="14593" max="14593" width="4.44140625" customWidth="1"/>
    <col min="14594" max="14594" width="9.33203125" customWidth="1"/>
    <col min="14595" max="14595" width="11.109375" customWidth="1"/>
    <col min="14596" max="14597" width="12.21875" customWidth="1"/>
    <col min="14598" max="14598" width="49.88671875" customWidth="1"/>
    <col min="14599" max="14600" width="4.44140625" customWidth="1"/>
    <col min="14601" max="14601" width="10.77734375" customWidth="1"/>
    <col min="14602" max="14602" width="8.21875" customWidth="1"/>
    <col min="14603" max="14603" width="6.33203125" customWidth="1"/>
    <col min="14604" max="14604" width="25.21875" customWidth="1"/>
    <col min="14605" max="14605" width="8.88671875" customWidth="1"/>
    <col min="14849" max="14849" width="4.44140625" customWidth="1"/>
    <col min="14850" max="14850" width="9.33203125" customWidth="1"/>
    <col min="14851" max="14851" width="11.109375" customWidth="1"/>
    <col min="14852" max="14853" width="12.21875" customWidth="1"/>
    <col min="14854" max="14854" width="49.88671875" customWidth="1"/>
    <col min="14855" max="14856" width="4.44140625" customWidth="1"/>
    <col min="14857" max="14857" width="10.77734375" customWidth="1"/>
    <col min="14858" max="14858" width="8.21875" customWidth="1"/>
    <col min="14859" max="14859" width="6.33203125" customWidth="1"/>
    <col min="14860" max="14860" width="25.21875" customWidth="1"/>
    <col min="14861" max="14861" width="8.88671875" customWidth="1"/>
    <col min="15105" max="15105" width="4.44140625" customWidth="1"/>
    <col min="15106" max="15106" width="9.33203125" customWidth="1"/>
    <col min="15107" max="15107" width="11.109375" customWidth="1"/>
    <col min="15108" max="15109" width="12.21875" customWidth="1"/>
    <col min="15110" max="15110" width="49.88671875" customWidth="1"/>
    <col min="15111" max="15112" width="4.44140625" customWidth="1"/>
    <col min="15113" max="15113" width="10.77734375" customWidth="1"/>
    <col min="15114" max="15114" width="8.21875" customWidth="1"/>
    <col min="15115" max="15115" width="6.33203125" customWidth="1"/>
    <col min="15116" max="15116" width="25.21875" customWidth="1"/>
    <col min="15117" max="15117" width="8.88671875" customWidth="1"/>
    <col min="15361" max="15361" width="4.44140625" customWidth="1"/>
    <col min="15362" max="15362" width="9.33203125" customWidth="1"/>
    <col min="15363" max="15363" width="11.109375" customWidth="1"/>
    <col min="15364" max="15365" width="12.21875" customWidth="1"/>
    <col min="15366" max="15366" width="49.88671875" customWidth="1"/>
    <col min="15367" max="15368" width="4.44140625" customWidth="1"/>
    <col min="15369" max="15369" width="10.77734375" customWidth="1"/>
    <col min="15370" max="15370" width="8.21875" customWidth="1"/>
    <col min="15371" max="15371" width="6.33203125" customWidth="1"/>
    <col min="15372" max="15372" width="25.21875" customWidth="1"/>
    <col min="15373" max="15373" width="8.88671875" customWidth="1"/>
    <col min="15617" max="15617" width="4.44140625" customWidth="1"/>
    <col min="15618" max="15618" width="9.33203125" customWidth="1"/>
    <col min="15619" max="15619" width="11.109375" customWidth="1"/>
    <col min="15620" max="15621" width="12.21875" customWidth="1"/>
    <col min="15622" max="15622" width="49.88671875" customWidth="1"/>
    <col min="15623" max="15624" width="4.44140625" customWidth="1"/>
    <col min="15625" max="15625" width="10.77734375" customWidth="1"/>
    <col min="15626" max="15626" width="8.21875" customWidth="1"/>
    <col min="15627" max="15627" width="6.33203125" customWidth="1"/>
    <col min="15628" max="15628" width="25.21875" customWidth="1"/>
    <col min="15629" max="15629" width="8.88671875" customWidth="1"/>
    <col min="15873" max="15873" width="4.44140625" customWidth="1"/>
    <col min="15874" max="15874" width="9.33203125" customWidth="1"/>
    <col min="15875" max="15875" width="11.109375" customWidth="1"/>
    <col min="15876" max="15877" width="12.21875" customWidth="1"/>
    <col min="15878" max="15878" width="49.88671875" customWidth="1"/>
    <col min="15879" max="15880" width="4.44140625" customWidth="1"/>
    <col min="15881" max="15881" width="10.77734375" customWidth="1"/>
    <col min="15882" max="15882" width="8.21875" customWidth="1"/>
    <col min="15883" max="15883" width="6.33203125" customWidth="1"/>
    <col min="15884" max="15884" width="25.21875" customWidth="1"/>
    <col min="15885" max="15885" width="8.88671875" customWidth="1"/>
    <col min="16129" max="16129" width="4.44140625" customWidth="1"/>
    <col min="16130" max="16130" width="9.33203125" customWidth="1"/>
    <col min="16131" max="16131" width="11.109375" customWidth="1"/>
    <col min="16132" max="16133" width="12.21875" customWidth="1"/>
    <col min="16134" max="16134" width="49.88671875" customWidth="1"/>
    <col min="16135" max="16136" width="4.44140625" customWidth="1"/>
    <col min="16137" max="16137" width="10.77734375" customWidth="1"/>
    <col min="16138" max="16138" width="8.21875" customWidth="1"/>
    <col min="16139" max="16139" width="6.33203125" customWidth="1"/>
    <col min="16140" max="16140" width="25.21875" customWidth="1"/>
    <col min="16141" max="16141" width="8.88671875" customWidth="1"/>
  </cols>
  <sheetData>
    <row r="1" spans="1:13" s="35" customFormat="1" ht="27.6" x14ac:dyDescent="0.3">
      <c r="A1" s="56" t="s">
        <v>491</v>
      </c>
      <c r="B1" s="56" t="s">
        <v>1</v>
      </c>
      <c r="C1" s="56" t="s">
        <v>2</v>
      </c>
      <c r="D1" s="57" t="s">
        <v>3</v>
      </c>
      <c r="E1" s="57" t="s">
        <v>4</v>
      </c>
      <c r="F1" s="65" t="s">
        <v>5</v>
      </c>
      <c r="G1" s="56" t="s">
        <v>6</v>
      </c>
      <c r="H1" s="56" t="s">
        <v>7</v>
      </c>
      <c r="I1" s="56" t="s">
        <v>8</v>
      </c>
      <c r="J1" s="56" t="s">
        <v>9</v>
      </c>
      <c r="K1" s="58" t="s">
        <v>10</v>
      </c>
      <c r="L1" s="59" t="s">
        <v>492</v>
      </c>
      <c r="M1" s="28"/>
    </row>
    <row r="2" spans="1:13" x14ac:dyDescent="0.3">
      <c r="A2" s="36">
        <v>1</v>
      </c>
      <c r="B2" s="37" t="s">
        <v>148</v>
      </c>
      <c r="C2" s="37" t="s">
        <v>493</v>
      </c>
      <c r="D2" s="38">
        <v>9781315887081</v>
      </c>
      <c r="E2" s="38">
        <v>9780415815567</v>
      </c>
      <c r="F2" s="39" t="s">
        <v>494</v>
      </c>
      <c r="G2" s="40">
        <v>1</v>
      </c>
      <c r="H2" s="36" t="s">
        <v>21</v>
      </c>
      <c r="I2" s="37" t="s">
        <v>495</v>
      </c>
      <c r="J2" s="37" t="s">
        <v>154</v>
      </c>
      <c r="K2" s="41">
        <v>2014</v>
      </c>
      <c r="L2" s="42" t="str">
        <f>HYPERLINK("http://www.taylorfrancis.com/books/9781315887081")</f>
        <v>http://www.taylorfrancis.com/books/9781315887081</v>
      </c>
      <c r="M2"/>
    </row>
    <row r="3" spans="1:13" x14ac:dyDescent="0.3">
      <c r="A3" s="36">
        <v>2</v>
      </c>
      <c r="B3" s="37" t="s">
        <v>148</v>
      </c>
      <c r="C3" s="37" t="s">
        <v>496</v>
      </c>
      <c r="D3" s="38">
        <v>9780203737569</v>
      </c>
      <c r="E3" s="38">
        <v>9780415855280</v>
      </c>
      <c r="F3" s="39" t="s">
        <v>497</v>
      </c>
      <c r="G3" s="40">
        <v>1</v>
      </c>
      <c r="H3" s="36" t="s">
        <v>21</v>
      </c>
      <c r="I3" s="37" t="s">
        <v>498</v>
      </c>
      <c r="J3" s="37" t="s">
        <v>154</v>
      </c>
      <c r="K3" s="41">
        <v>2015</v>
      </c>
      <c r="L3" s="42" t="str">
        <f>HYPERLINK("http://www.taylorfrancis.com/books/9780203737569")</f>
        <v>http://www.taylorfrancis.com/books/9780203737569</v>
      </c>
      <c r="M3"/>
    </row>
    <row r="4" spans="1:13" ht="24" x14ac:dyDescent="0.3">
      <c r="A4" s="36">
        <v>3</v>
      </c>
      <c r="B4" s="37" t="s">
        <v>148</v>
      </c>
      <c r="C4" s="37" t="s">
        <v>499</v>
      </c>
      <c r="D4" s="38">
        <v>9781315732121</v>
      </c>
      <c r="E4" s="38">
        <v>9781138840966</v>
      </c>
      <c r="F4" s="39" t="s">
        <v>500</v>
      </c>
      <c r="G4" s="40">
        <v>1</v>
      </c>
      <c r="H4" s="36" t="s">
        <v>21</v>
      </c>
      <c r="I4" s="37" t="s">
        <v>501</v>
      </c>
      <c r="J4" s="37" t="s">
        <v>326</v>
      </c>
      <c r="K4" s="41">
        <v>2015</v>
      </c>
      <c r="L4" s="42" t="str">
        <f>HYPERLINK("http://www.taylorfrancis.com/books/9781315732121")</f>
        <v>http://www.taylorfrancis.com/books/9781315732121</v>
      </c>
      <c r="M4"/>
    </row>
    <row r="5" spans="1:13" x14ac:dyDescent="0.3">
      <c r="A5" s="36">
        <v>4</v>
      </c>
      <c r="B5" s="37" t="s">
        <v>148</v>
      </c>
      <c r="C5" s="37" t="s">
        <v>493</v>
      </c>
      <c r="D5" s="38">
        <v>9780203796955</v>
      </c>
      <c r="E5" s="38">
        <v>9781857436839</v>
      </c>
      <c r="F5" s="39" t="s">
        <v>502</v>
      </c>
      <c r="G5" s="40">
        <v>1</v>
      </c>
      <c r="H5" s="36" t="s">
        <v>438</v>
      </c>
      <c r="I5" s="37" t="s">
        <v>503</v>
      </c>
      <c r="J5" s="37" t="s">
        <v>154</v>
      </c>
      <c r="K5" s="41">
        <v>2013</v>
      </c>
      <c r="L5" s="42" t="str">
        <f>HYPERLINK("http://www.taylorfrancis.com/books/9780203796955")</f>
        <v>http://www.taylorfrancis.com/books/9780203796955</v>
      </c>
      <c r="M5"/>
    </row>
    <row r="6" spans="1:13" ht="24" x14ac:dyDescent="0.3">
      <c r="A6" s="36">
        <v>5</v>
      </c>
      <c r="B6" s="37" t="s">
        <v>148</v>
      </c>
      <c r="C6" s="37" t="s">
        <v>504</v>
      </c>
      <c r="D6" s="38">
        <v>9780203798775</v>
      </c>
      <c r="E6" s="38">
        <v>9780415601146</v>
      </c>
      <c r="F6" s="39" t="s">
        <v>505</v>
      </c>
      <c r="G6" s="40">
        <v>1</v>
      </c>
      <c r="H6" s="36" t="s">
        <v>21</v>
      </c>
      <c r="I6" s="37" t="s">
        <v>506</v>
      </c>
      <c r="J6" s="37" t="s">
        <v>154</v>
      </c>
      <c r="K6" s="41">
        <v>2014</v>
      </c>
      <c r="L6" s="42" t="str">
        <f>HYPERLINK("http://www.taylorfrancis.com/books/9780203798775")</f>
        <v>http://www.taylorfrancis.com/books/9780203798775</v>
      </c>
      <c r="M6"/>
    </row>
    <row r="7" spans="1:13" x14ac:dyDescent="0.3">
      <c r="A7" s="36">
        <v>6</v>
      </c>
      <c r="B7" s="37" t="s">
        <v>148</v>
      </c>
      <c r="C7" s="37" t="s">
        <v>507</v>
      </c>
      <c r="D7" s="38">
        <v>9781315743769</v>
      </c>
      <c r="E7" s="38">
        <v>9781138820654</v>
      </c>
      <c r="F7" s="39" t="s">
        <v>508</v>
      </c>
      <c r="G7" s="40">
        <v>1</v>
      </c>
      <c r="H7" s="36" t="s">
        <v>21</v>
      </c>
      <c r="I7" s="37" t="s">
        <v>509</v>
      </c>
      <c r="J7" s="37" t="s">
        <v>154</v>
      </c>
      <c r="K7" s="41">
        <v>2015</v>
      </c>
      <c r="L7" s="42" t="str">
        <f>HYPERLINK("http://www.taylorfrancis.com/books/9781315743769")</f>
        <v>http://www.taylorfrancis.com/books/9781315743769</v>
      </c>
      <c r="M7"/>
    </row>
    <row r="8" spans="1:13" x14ac:dyDescent="0.3">
      <c r="A8" s="36">
        <v>7</v>
      </c>
      <c r="B8" s="37" t="s">
        <v>148</v>
      </c>
      <c r="C8" s="37" t="s">
        <v>510</v>
      </c>
      <c r="D8" s="38">
        <v>9781315763897</v>
      </c>
      <c r="E8" s="38">
        <v>9780415507912</v>
      </c>
      <c r="F8" s="39" t="s">
        <v>511</v>
      </c>
      <c r="G8" s="40">
        <v>1</v>
      </c>
      <c r="H8" s="36" t="s">
        <v>21</v>
      </c>
      <c r="I8" s="37" t="s">
        <v>512</v>
      </c>
      <c r="J8" s="37" t="s">
        <v>154</v>
      </c>
      <c r="K8" s="41">
        <v>2015</v>
      </c>
      <c r="L8" s="42" t="str">
        <f>HYPERLINK("http://www.taylorfrancis.com/books/9781315763897")</f>
        <v>http://www.taylorfrancis.com/books/9781315763897</v>
      </c>
      <c r="M8"/>
    </row>
    <row r="9" spans="1:13" x14ac:dyDescent="0.3">
      <c r="A9" s="36">
        <v>8</v>
      </c>
      <c r="B9" s="37" t="s">
        <v>148</v>
      </c>
      <c r="C9" s="37" t="s">
        <v>507</v>
      </c>
      <c r="D9" s="38">
        <v>9781315794235</v>
      </c>
      <c r="E9" s="38">
        <v>9780415660396</v>
      </c>
      <c r="F9" s="39" t="s">
        <v>513</v>
      </c>
      <c r="G9" s="40">
        <v>1</v>
      </c>
      <c r="H9" s="36" t="s">
        <v>21</v>
      </c>
      <c r="I9" s="37" t="s">
        <v>514</v>
      </c>
      <c r="J9" s="37" t="s">
        <v>154</v>
      </c>
      <c r="K9" s="41">
        <v>2014</v>
      </c>
      <c r="L9" s="42" t="str">
        <f>HYPERLINK("http://www.taylorfrancis.com/books/9781315794235")</f>
        <v>http://www.taylorfrancis.com/books/9781315794235</v>
      </c>
      <c r="M9"/>
    </row>
    <row r="10" spans="1:13" ht="24" x14ac:dyDescent="0.3">
      <c r="A10" s="36">
        <v>9</v>
      </c>
      <c r="B10" s="37" t="s">
        <v>148</v>
      </c>
      <c r="C10" s="37" t="s">
        <v>515</v>
      </c>
      <c r="D10" s="38">
        <v>9781315796840</v>
      </c>
      <c r="E10" s="38">
        <v>9780415747790</v>
      </c>
      <c r="F10" s="39" t="s">
        <v>516</v>
      </c>
      <c r="G10" s="40">
        <v>1</v>
      </c>
      <c r="H10" s="36" t="s">
        <v>21</v>
      </c>
      <c r="I10" s="37" t="s">
        <v>517</v>
      </c>
      <c r="J10" s="37" t="s">
        <v>154</v>
      </c>
      <c r="K10" s="41">
        <v>2015</v>
      </c>
      <c r="L10" s="42" t="str">
        <f>HYPERLINK("http://www.taylorfrancis.com/books/9781315796840")</f>
        <v>http://www.taylorfrancis.com/books/9781315796840</v>
      </c>
      <c r="M10"/>
    </row>
    <row r="11" spans="1:13" x14ac:dyDescent="0.3">
      <c r="A11" s="36">
        <v>10</v>
      </c>
      <c r="B11" s="37" t="s">
        <v>148</v>
      </c>
      <c r="C11" s="37" t="s">
        <v>507</v>
      </c>
      <c r="D11" s="38">
        <v>9781315747958</v>
      </c>
      <c r="E11" s="38">
        <v>9780415746427</v>
      </c>
      <c r="F11" s="39" t="s">
        <v>518</v>
      </c>
      <c r="G11" s="40">
        <v>1</v>
      </c>
      <c r="H11" s="36" t="s">
        <v>21</v>
      </c>
      <c r="I11" s="37" t="s">
        <v>519</v>
      </c>
      <c r="J11" s="37" t="s">
        <v>154</v>
      </c>
      <c r="K11" s="41">
        <v>2015</v>
      </c>
      <c r="L11" s="42" t="str">
        <f>HYPERLINK("http://www.taylorfrancis.com/books/9781315747958")</f>
        <v>http://www.taylorfrancis.com/books/9781315747958</v>
      </c>
      <c r="M11"/>
    </row>
    <row r="12" spans="1:13" x14ac:dyDescent="0.3">
      <c r="A12" s="36">
        <v>11</v>
      </c>
      <c r="B12" s="37" t="s">
        <v>148</v>
      </c>
      <c r="C12" s="37" t="s">
        <v>520</v>
      </c>
      <c r="D12" s="38">
        <v>9780203123386</v>
      </c>
      <c r="E12" s="38">
        <v>9780415518475</v>
      </c>
      <c r="F12" s="39" t="s">
        <v>521</v>
      </c>
      <c r="G12" s="40">
        <v>1</v>
      </c>
      <c r="H12" s="36" t="s">
        <v>83</v>
      </c>
      <c r="I12" s="37" t="s">
        <v>522</v>
      </c>
      <c r="J12" s="37" t="s">
        <v>154</v>
      </c>
      <c r="K12" s="41">
        <v>2013</v>
      </c>
      <c r="L12" s="42" t="str">
        <f>HYPERLINK("http://www.taylorfrancis.com/books/9780203123386")</f>
        <v>http://www.taylorfrancis.com/books/9780203123386</v>
      </c>
      <c r="M12"/>
    </row>
    <row r="13" spans="1:13" x14ac:dyDescent="0.3">
      <c r="A13" s="36">
        <v>12</v>
      </c>
      <c r="B13" s="37" t="s">
        <v>148</v>
      </c>
      <c r="C13" s="37" t="s">
        <v>523</v>
      </c>
      <c r="D13" s="38">
        <v>9780203393147</v>
      </c>
      <c r="E13" s="38">
        <v>9780415535229</v>
      </c>
      <c r="F13" s="39" t="s">
        <v>524</v>
      </c>
      <c r="G13" s="40">
        <v>1</v>
      </c>
      <c r="H13" s="36" t="s">
        <v>21</v>
      </c>
      <c r="I13" s="37" t="s">
        <v>525</v>
      </c>
      <c r="J13" s="37" t="s">
        <v>154</v>
      </c>
      <c r="K13" s="41">
        <v>2015</v>
      </c>
      <c r="L13" s="42" t="str">
        <f>HYPERLINK("http://www.taylorfrancis.com/books/9780203393147")</f>
        <v>http://www.taylorfrancis.com/books/9780203393147</v>
      </c>
      <c r="M13"/>
    </row>
    <row r="14" spans="1:13" ht="24" x14ac:dyDescent="0.3">
      <c r="A14" s="36">
        <v>13</v>
      </c>
      <c r="B14" s="37" t="s">
        <v>148</v>
      </c>
      <c r="C14" s="37" t="s">
        <v>499</v>
      </c>
      <c r="D14" s="38">
        <v>9781315772325</v>
      </c>
      <c r="E14" s="38">
        <v>9781138777934</v>
      </c>
      <c r="F14" s="39" t="s">
        <v>526</v>
      </c>
      <c r="G14" s="40">
        <v>1</v>
      </c>
      <c r="H14" s="36" t="s">
        <v>21</v>
      </c>
      <c r="I14" s="37" t="s">
        <v>527</v>
      </c>
      <c r="J14" s="37" t="s">
        <v>326</v>
      </c>
      <c r="K14" s="41">
        <v>2015</v>
      </c>
      <c r="L14" s="42" t="str">
        <f>HYPERLINK("http://www.taylorfrancis.com/books/9781315772325")</f>
        <v>http://www.taylorfrancis.com/books/9781315772325</v>
      </c>
      <c r="M14"/>
    </row>
    <row r="15" spans="1:13" x14ac:dyDescent="0.3">
      <c r="A15" s="36">
        <v>14</v>
      </c>
      <c r="B15" s="37" t="s">
        <v>148</v>
      </c>
      <c r="C15" s="37" t="s">
        <v>499</v>
      </c>
      <c r="D15" s="38">
        <v>9780203074602</v>
      </c>
      <c r="E15" s="38">
        <v>9780415659864</v>
      </c>
      <c r="F15" s="39" t="s">
        <v>528</v>
      </c>
      <c r="G15" s="40">
        <v>1</v>
      </c>
      <c r="H15" s="36" t="s">
        <v>21</v>
      </c>
      <c r="I15" s="37" t="s">
        <v>529</v>
      </c>
      <c r="J15" s="37" t="s">
        <v>154</v>
      </c>
      <c r="K15" s="41">
        <v>2014</v>
      </c>
      <c r="L15" s="42" t="str">
        <f>HYPERLINK("http://www.taylorfrancis.com/books/9780203074602")</f>
        <v>http://www.taylorfrancis.com/books/9780203074602</v>
      </c>
      <c r="M15"/>
    </row>
    <row r="16" spans="1:13" x14ac:dyDescent="0.3">
      <c r="A16" s="36">
        <v>15</v>
      </c>
      <c r="B16" s="37" t="s">
        <v>148</v>
      </c>
      <c r="C16" s="37" t="s">
        <v>499</v>
      </c>
      <c r="D16" s="38">
        <v>9781315817330</v>
      </c>
      <c r="E16" s="38">
        <v>9780415537582</v>
      </c>
      <c r="F16" s="39" t="s">
        <v>530</v>
      </c>
      <c r="G16" s="40">
        <v>1</v>
      </c>
      <c r="H16" s="36" t="s">
        <v>21</v>
      </c>
      <c r="I16" s="37" t="s">
        <v>531</v>
      </c>
      <c r="J16" s="37" t="s">
        <v>154</v>
      </c>
      <c r="K16" s="41">
        <v>2015</v>
      </c>
      <c r="L16" s="42" t="str">
        <f>HYPERLINK("http://www.taylorfrancis.com/books/9781315817330")</f>
        <v>http://www.taylorfrancis.com/books/9781315817330</v>
      </c>
      <c r="M16"/>
    </row>
    <row r="17" spans="1:13" x14ac:dyDescent="0.3">
      <c r="A17" s="36">
        <v>16</v>
      </c>
      <c r="B17" s="37" t="s">
        <v>148</v>
      </c>
      <c r="C17" s="37" t="s">
        <v>532</v>
      </c>
      <c r="D17" s="38">
        <v>9781315778655</v>
      </c>
      <c r="E17" s="38">
        <v>9781138019775</v>
      </c>
      <c r="F17" s="39" t="s">
        <v>533</v>
      </c>
      <c r="G17" s="40">
        <v>1</v>
      </c>
      <c r="H17" s="36" t="s">
        <v>21</v>
      </c>
      <c r="I17" s="37" t="s">
        <v>534</v>
      </c>
      <c r="J17" s="37" t="s">
        <v>154</v>
      </c>
      <c r="K17" s="41">
        <v>2015</v>
      </c>
      <c r="L17" s="42" t="str">
        <f>HYPERLINK("http://www.taylorfrancis.com/books/9781315778655")</f>
        <v>http://www.taylorfrancis.com/books/9781315778655</v>
      </c>
      <c r="M17"/>
    </row>
    <row r="18" spans="1:13" x14ac:dyDescent="0.3">
      <c r="A18" s="36">
        <v>17</v>
      </c>
      <c r="B18" s="37" t="s">
        <v>148</v>
      </c>
      <c r="C18" s="37" t="s">
        <v>535</v>
      </c>
      <c r="D18" s="38">
        <v>9781315736426</v>
      </c>
      <c r="E18" s="38">
        <v>9781138831742</v>
      </c>
      <c r="F18" s="39" t="s">
        <v>536</v>
      </c>
      <c r="G18" s="40">
        <v>1</v>
      </c>
      <c r="H18" s="36" t="s">
        <v>21</v>
      </c>
      <c r="I18" s="37" t="s">
        <v>537</v>
      </c>
      <c r="J18" s="37" t="s">
        <v>154</v>
      </c>
      <c r="K18" s="41">
        <v>2015</v>
      </c>
      <c r="L18" s="42" t="str">
        <f>HYPERLINK("http://www.taylorfrancis.com/books/9781315736426")</f>
        <v>http://www.taylorfrancis.com/books/9781315736426</v>
      </c>
      <c r="M18"/>
    </row>
    <row r="19" spans="1:13" ht="24" x14ac:dyDescent="0.3">
      <c r="A19" s="36">
        <v>18</v>
      </c>
      <c r="B19" s="37" t="s">
        <v>148</v>
      </c>
      <c r="C19" s="37" t="s">
        <v>532</v>
      </c>
      <c r="D19" s="38">
        <v>9781315883458</v>
      </c>
      <c r="E19" s="38">
        <v>9780415713177</v>
      </c>
      <c r="F19" s="39" t="s">
        <v>538</v>
      </c>
      <c r="G19" s="40">
        <v>1</v>
      </c>
      <c r="H19" s="36" t="s">
        <v>21</v>
      </c>
      <c r="I19" s="37" t="s">
        <v>539</v>
      </c>
      <c r="J19" s="37" t="s">
        <v>154</v>
      </c>
      <c r="K19" s="41">
        <v>2014</v>
      </c>
      <c r="L19" s="42" t="str">
        <f>HYPERLINK("http://www.taylorfrancis.com/books/9781315883458")</f>
        <v>http://www.taylorfrancis.com/books/9781315883458</v>
      </c>
      <c r="M19"/>
    </row>
    <row r="20" spans="1:13" x14ac:dyDescent="0.3">
      <c r="A20" s="36">
        <v>19</v>
      </c>
      <c r="B20" s="37" t="s">
        <v>148</v>
      </c>
      <c r="C20" s="37" t="s">
        <v>540</v>
      </c>
      <c r="D20" s="38">
        <v>9780203068915</v>
      </c>
      <c r="E20" s="38">
        <v>9780415811910</v>
      </c>
      <c r="F20" s="39" t="s">
        <v>541</v>
      </c>
      <c r="G20" s="40">
        <v>1</v>
      </c>
      <c r="H20" s="36" t="s">
        <v>164</v>
      </c>
      <c r="I20" s="37" t="s">
        <v>542</v>
      </c>
      <c r="J20" s="37" t="s">
        <v>154</v>
      </c>
      <c r="K20" s="41">
        <v>2013</v>
      </c>
      <c r="L20" s="42" t="str">
        <f>HYPERLINK("http://www.taylorfrancis.com/books/9780203068915")</f>
        <v>http://www.taylorfrancis.com/books/9780203068915</v>
      </c>
      <c r="M20"/>
    </row>
    <row r="21" spans="1:13" ht="24" x14ac:dyDescent="0.3">
      <c r="A21" s="36">
        <v>20</v>
      </c>
      <c r="B21" s="37" t="s">
        <v>148</v>
      </c>
      <c r="C21" s="37" t="s">
        <v>499</v>
      </c>
      <c r="D21" s="38">
        <v>9780203108987</v>
      </c>
      <c r="E21" s="38">
        <v>9780415531436</v>
      </c>
      <c r="F21" s="39" t="s">
        <v>543</v>
      </c>
      <c r="G21" s="40">
        <v>1</v>
      </c>
      <c r="H21" s="36" t="s">
        <v>21</v>
      </c>
      <c r="I21" s="37" t="s">
        <v>544</v>
      </c>
      <c r="J21" s="37" t="s">
        <v>154</v>
      </c>
      <c r="K21" s="41">
        <v>2013</v>
      </c>
      <c r="L21" s="42" t="str">
        <f>HYPERLINK("http://www.taylorfrancis.com/books/9780203108987")</f>
        <v>http://www.taylorfrancis.com/books/9780203108987</v>
      </c>
      <c r="M21"/>
    </row>
    <row r="22" spans="1:13" ht="24" x14ac:dyDescent="0.3">
      <c r="A22" s="36">
        <v>21</v>
      </c>
      <c r="B22" s="37" t="s">
        <v>148</v>
      </c>
      <c r="C22" s="37" t="s">
        <v>535</v>
      </c>
      <c r="D22" s="38">
        <v>9781315749198</v>
      </c>
      <c r="E22" s="38">
        <v>9780415736336</v>
      </c>
      <c r="F22" s="39" t="s">
        <v>545</v>
      </c>
      <c r="G22" s="40">
        <v>1</v>
      </c>
      <c r="H22" s="36" t="s">
        <v>387</v>
      </c>
      <c r="I22" s="37" t="s">
        <v>546</v>
      </c>
      <c r="J22" s="37" t="s">
        <v>154</v>
      </c>
      <c r="K22" s="41">
        <v>2015</v>
      </c>
      <c r="L22" s="42" t="str">
        <f>HYPERLINK("http://www.taylorfrancis.com/books/9781315749198")</f>
        <v>http://www.taylorfrancis.com/books/9781315749198</v>
      </c>
      <c r="M22"/>
    </row>
    <row r="23" spans="1:13" x14ac:dyDescent="0.3">
      <c r="A23" s="36">
        <v>22</v>
      </c>
      <c r="B23" s="37" t="s">
        <v>148</v>
      </c>
      <c r="C23" s="37" t="s">
        <v>507</v>
      </c>
      <c r="D23" s="38">
        <v>9780203095195</v>
      </c>
      <c r="E23" s="38">
        <v>9780415633154</v>
      </c>
      <c r="F23" s="39" t="s">
        <v>547</v>
      </c>
      <c r="G23" s="40">
        <v>1</v>
      </c>
      <c r="H23" s="36" t="s">
        <v>21</v>
      </c>
      <c r="I23" s="37" t="s">
        <v>548</v>
      </c>
      <c r="J23" s="37" t="s">
        <v>154</v>
      </c>
      <c r="K23" s="41">
        <v>2014</v>
      </c>
      <c r="L23" s="42" t="str">
        <f>HYPERLINK("http://www.taylorfrancis.com/books/9780203095195")</f>
        <v>http://www.taylorfrancis.com/books/9780203095195</v>
      </c>
      <c r="M23"/>
    </row>
    <row r="24" spans="1:13" ht="24" x14ac:dyDescent="0.3">
      <c r="A24" s="36">
        <v>23</v>
      </c>
      <c r="B24" s="37" t="s">
        <v>148</v>
      </c>
      <c r="C24" s="37" t="s">
        <v>499</v>
      </c>
      <c r="D24" s="38">
        <v>9781315764771</v>
      </c>
      <c r="E24" s="38">
        <v>9780415725347</v>
      </c>
      <c r="F24" s="39" t="s">
        <v>549</v>
      </c>
      <c r="G24" s="40">
        <v>1</v>
      </c>
      <c r="H24" s="36" t="s">
        <v>21</v>
      </c>
      <c r="I24" s="37" t="s">
        <v>550</v>
      </c>
      <c r="J24" s="37" t="s">
        <v>154</v>
      </c>
      <c r="K24" s="41">
        <v>2015</v>
      </c>
      <c r="L24" s="42" t="str">
        <f>HYPERLINK("http://www.taylorfrancis.com/books/9781315764771")</f>
        <v>http://www.taylorfrancis.com/books/9781315764771</v>
      </c>
      <c r="M24"/>
    </row>
    <row r="25" spans="1:13" ht="24" x14ac:dyDescent="0.3">
      <c r="A25" s="36">
        <v>24</v>
      </c>
      <c r="B25" s="37" t="s">
        <v>148</v>
      </c>
      <c r="C25" s="37" t="s">
        <v>499</v>
      </c>
      <c r="D25" s="38">
        <v>9781315740652</v>
      </c>
      <c r="E25" s="38">
        <v>9780415725323</v>
      </c>
      <c r="F25" s="39" t="s">
        <v>551</v>
      </c>
      <c r="G25" s="40">
        <v>1</v>
      </c>
      <c r="H25" s="36" t="s">
        <v>21</v>
      </c>
      <c r="I25" s="37" t="s">
        <v>552</v>
      </c>
      <c r="J25" s="37" t="s">
        <v>154</v>
      </c>
      <c r="K25" s="41">
        <v>2015</v>
      </c>
      <c r="L25" s="42" t="str">
        <f>HYPERLINK("http://www.taylorfrancis.com/books/9781315740652")</f>
        <v>http://www.taylorfrancis.com/books/9781315740652</v>
      </c>
      <c r="M25"/>
    </row>
    <row r="26" spans="1:13" ht="24" x14ac:dyDescent="0.3">
      <c r="A26" s="36">
        <v>25</v>
      </c>
      <c r="B26" s="37" t="s">
        <v>148</v>
      </c>
      <c r="C26" s="37" t="s">
        <v>532</v>
      </c>
      <c r="D26" s="38">
        <v>9781315813158</v>
      </c>
      <c r="E26" s="38">
        <v>9780415744171</v>
      </c>
      <c r="F26" s="39" t="s">
        <v>553</v>
      </c>
      <c r="G26" s="40">
        <v>1</v>
      </c>
      <c r="H26" s="36" t="s">
        <v>21</v>
      </c>
      <c r="I26" s="37" t="s">
        <v>554</v>
      </c>
      <c r="J26" s="37" t="s">
        <v>154</v>
      </c>
      <c r="K26" s="41">
        <v>2015</v>
      </c>
      <c r="L26" s="42" t="str">
        <f>HYPERLINK("http://www.taylorfrancis.com/books/9781315813158")</f>
        <v>http://www.taylorfrancis.com/books/9781315813158</v>
      </c>
      <c r="M26"/>
    </row>
    <row r="27" spans="1:13" x14ac:dyDescent="0.3">
      <c r="A27" s="36">
        <v>26</v>
      </c>
      <c r="B27" s="37" t="s">
        <v>148</v>
      </c>
      <c r="C27" s="37" t="s">
        <v>532</v>
      </c>
      <c r="D27" s="38">
        <v>9781315818504</v>
      </c>
      <c r="E27" s="38">
        <v>9780415661256</v>
      </c>
      <c r="F27" s="39" t="s">
        <v>555</v>
      </c>
      <c r="G27" s="40">
        <v>1</v>
      </c>
      <c r="H27" s="36" t="s">
        <v>21</v>
      </c>
      <c r="I27" s="37" t="s">
        <v>556</v>
      </c>
      <c r="J27" s="37" t="s">
        <v>154</v>
      </c>
      <c r="K27" s="41">
        <v>2014</v>
      </c>
      <c r="L27" s="42" t="str">
        <f>HYPERLINK("http://www.taylorfrancis.com/books/9781315818504")</f>
        <v>http://www.taylorfrancis.com/books/9781315818504</v>
      </c>
      <c r="M27"/>
    </row>
    <row r="28" spans="1:13" x14ac:dyDescent="0.3">
      <c r="A28" s="36">
        <v>27</v>
      </c>
      <c r="B28" s="37" t="s">
        <v>148</v>
      </c>
      <c r="C28" s="37" t="s">
        <v>520</v>
      </c>
      <c r="D28" s="38">
        <v>9780203545683</v>
      </c>
      <c r="E28" s="38">
        <v>9780415505307</v>
      </c>
      <c r="F28" s="39" t="s">
        <v>557</v>
      </c>
      <c r="G28" s="40">
        <v>1</v>
      </c>
      <c r="H28" s="36" t="s">
        <v>21</v>
      </c>
      <c r="I28" s="37" t="s">
        <v>558</v>
      </c>
      <c r="J28" s="37" t="s">
        <v>154</v>
      </c>
      <c r="K28" s="41">
        <v>2013</v>
      </c>
      <c r="L28" s="42" t="str">
        <f>HYPERLINK("http://www.taylorfrancis.com/books/9780203545683")</f>
        <v>http://www.taylorfrancis.com/books/9780203545683</v>
      </c>
      <c r="M28"/>
    </row>
    <row r="29" spans="1:13" x14ac:dyDescent="0.3">
      <c r="A29" s="36">
        <v>28</v>
      </c>
      <c r="B29" s="37" t="s">
        <v>148</v>
      </c>
      <c r="C29" s="37" t="s">
        <v>507</v>
      </c>
      <c r="D29" s="38">
        <v>9781315762975</v>
      </c>
      <c r="E29" s="38">
        <v>9780415530255</v>
      </c>
      <c r="F29" s="39" t="s">
        <v>559</v>
      </c>
      <c r="G29" s="40">
        <v>1</v>
      </c>
      <c r="H29" s="36" t="s">
        <v>21</v>
      </c>
      <c r="I29" s="37" t="s">
        <v>560</v>
      </c>
      <c r="J29" s="37" t="s">
        <v>154</v>
      </c>
      <c r="K29" s="41">
        <v>2014</v>
      </c>
      <c r="L29" s="42" t="str">
        <f>HYPERLINK("http://www.taylorfrancis.com/books/9781315762975")</f>
        <v>http://www.taylorfrancis.com/books/9781315762975</v>
      </c>
      <c r="M29"/>
    </row>
    <row r="30" spans="1:13" x14ac:dyDescent="0.3">
      <c r="A30" s="36">
        <v>29</v>
      </c>
      <c r="B30" s="37" t="s">
        <v>148</v>
      </c>
      <c r="C30" s="37" t="s">
        <v>507</v>
      </c>
      <c r="D30" s="38">
        <v>9780203559017</v>
      </c>
      <c r="E30" s="38">
        <v>9780415698276</v>
      </c>
      <c r="F30" s="39" t="s">
        <v>561</v>
      </c>
      <c r="G30" s="40">
        <v>1</v>
      </c>
      <c r="H30" s="36" t="s">
        <v>83</v>
      </c>
      <c r="I30" s="37" t="s">
        <v>562</v>
      </c>
      <c r="J30" s="37" t="s">
        <v>154</v>
      </c>
      <c r="K30" s="41">
        <v>2013</v>
      </c>
      <c r="L30" s="42" t="str">
        <f>HYPERLINK("http://www.taylorfrancis.com/books/9780203559017")</f>
        <v>http://www.taylorfrancis.com/books/9780203559017</v>
      </c>
      <c r="M30"/>
    </row>
    <row r="31" spans="1:13" x14ac:dyDescent="0.3">
      <c r="A31" s="36">
        <v>30</v>
      </c>
      <c r="B31" s="37" t="s">
        <v>148</v>
      </c>
      <c r="C31" s="37" t="s">
        <v>532</v>
      </c>
      <c r="D31" s="38">
        <v>9780203797372</v>
      </c>
      <c r="E31" s="38">
        <v>9780415831130</v>
      </c>
      <c r="F31" s="39" t="s">
        <v>563</v>
      </c>
      <c r="G31" s="40">
        <v>1</v>
      </c>
      <c r="H31" s="36" t="s">
        <v>21</v>
      </c>
      <c r="I31" s="37" t="s">
        <v>564</v>
      </c>
      <c r="J31" s="37" t="s">
        <v>154</v>
      </c>
      <c r="K31" s="41">
        <v>2014</v>
      </c>
      <c r="L31" s="42" t="str">
        <f>HYPERLINK("http://www.taylorfrancis.com/books/9780203797372")</f>
        <v>http://www.taylorfrancis.com/books/9780203797372</v>
      </c>
      <c r="M31"/>
    </row>
    <row r="32" spans="1:13" x14ac:dyDescent="0.3">
      <c r="A32" s="36">
        <v>31</v>
      </c>
      <c r="B32" s="37" t="s">
        <v>148</v>
      </c>
      <c r="C32" s="37" t="s">
        <v>565</v>
      </c>
      <c r="D32" s="38">
        <v>9780203104514</v>
      </c>
      <c r="E32" s="38">
        <v>9780415614771</v>
      </c>
      <c r="F32" s="39" t="s">
        <v>566</v>
      </c>
      <c r="G32" s="40">
        <v>1</v>
      </c>
      <c r="H32" s="36" t="s">
        <v>21</v>
      </c>
      <c r="I32" s="37" t="s">
        <v>567</v>
      </c>
      <c r="J32" s="37" t="s">
        <v>154</v>
      </c>
      <c r="K32" s="41">
        <v>2013</v>
      </c>
      <c r="L32" s="42" t="str">
        <f>HYPERLINK("http://www.taylorfrancis.com/books/9780203104514")</f>
        <v>http://www.taylorfrancis.com/books/9780203104514</v>
      </c>
      <c r="M32"/>
    </row>
    <row r="33" spans="1:13" x14ac:dyDescent="0.3">
      <c r="A33" s="36">
        <v>32</v>
      </c>
      <c r="B33" s="37" t="s">
        <v>148</v>
      </c>
      <c r="C33" s="37" t="s">
        <v>499</v>
      </c>
      <c r="D33" s="38">
        <v>9781315738048</v>
      </c>
      <c r="E33" s="38">
        <v>9780415585484</v>
      </c>
      <c r="F33" s="39" t="s">
        <v>568</v>
      </c>
      <c r="G33" s="40">
        <v>1</v>
      </c>
      <c r="H33" s="36" t="s">
        <v>21</v>
      </c>
      <c r="I33" s="37" t="s">
        <v>569</v>
      </c>
      <c r="J33" s="37" t="s">
        <v>154</v>
      </c>
      <c r="K33" s="41">
        <v>2015</v>
      </c>
      <c r="L33" s="42" t="str">
        <f>HYPERLINK("http://www.taylorfrancis.com/books/9781315738048")</f>
        <v>http://www.taylorfrancis.com/books/9781315738048</v>
      </c>
      <c r="M33"/>
    </row>
    <row r="34" spans="1:13" ht="24" x14ac:dyDescent="0.3">
      <c r="A34" s="36">
        <v>33</v>
      </c>
      <c r="B34" s="37" t="s">
        <v>148</v>
      </c>
      <c r="C34" s="37" t="s">
        <v>532</v>
      </c>
      <c r="D34" s="38">
        <v>9780203371114</v>
      </c>
      <c r="E34" s="38">
        <v>9780415819046</v>
      </c>
      <c r="F34" s="39" t="s">
        <v>570</v>
      </c>
      <c r="G34" s="40">
        <v>1</v>
      </c>
      <c r="H34" s="36" t="s">
        <v>164</v>
      </c>
      <c r="I34" s="37" t="s">
        <v>571</v>
      </c>
      <c r="J34" s="37" t="s">
        <v>154</v>
      </c>
      <c r="K34" s="41">
        <v>2013</v>
      </c>
      <c r="L34" s="42" t="str">
        <f>HYPERLINK("http://www.taylorfrancis.com/books/9780203371114")</f>
        <v>http://www.taylorfrancis.com/books/9780203371114</v>
      </c>
      <c r="M34"/>
    </row>
    <row r="35" spans="1:13" x14ac:dyDescent="0.3">
      <c r="A35" s="36">
        <v>34</v>
      </c>
      <c r="B35" s="37" t="s">
        <v>148</v>
      </c>
      <c r="C35" s="37" t="s">
        <v>496</v>
      </c>
      <c r="D35" s="38">
        <v>9780203093542</v>
      </c>
      <c r="E35" s="38">
        <v>9780415635387</v>
      </c>
      <c r="F35" s="39" t="s">
        <v>572</v>
      </c>
      <c r="G35" s="40">
        <v>1</v>
      </c>
      <c r="H35" s="36" t="s">
        <v>21</v>
      </c>
      <c r="I35" s="37" t="s">
        <v>573</v>
      </c>
      <c r="J35" s="37" t="s">
        <v>154</v>
      </c>
      <c r="K35" s="41">
        <v>2014</v>
      </c>
      <c r="L35" s="42" t="str">
        <f>HYPERLINK("http://www.taylorfrancis.com/books/9780203093542")</f>
        <v>http://www.taylorfrancis.com/books/9780203093542</v>
      </c>
      <c r="M35"/>
    </row>
    <row r="36" spans="1:13" ht="24" x14ac:dyDescent="0.3">
      <c r="A36" s="36">
        <v>35</v>
      </c>
      <c r="B36" s="37" t="s">
        <v>148</v>
      </c>
      <c r="C36" s="37" t="s">
        <v>504</v>
      </c>
      <c r="D36" s="38">
        <v>9780203122860</v>
      </c>
      <c r="E36" s="38">
        <v>9781848726031</v>
      </c>
      <c r="F36" s="39" t="s">
        <v>574</v>
      </c>
      <c r="G36" s="40">
        <v>1</v>
      </c>
      <c r="H36" s="36" t="s">
        <v>21</v>
      </c>
      <c r="I36" s="37" t="s">
        <v>575</v>
      </c>
      <c r="J36" s="37" t="s">
        <v>154</v>
      </c>
      <c r="K36" s="41">
        <v>2015</v>
      </c>
      <c r="L36" s="42" t="str">
        <f>HYPERLINK("http://www.taylorfrancis.com/books/9780203122860")</f>
        <v>http://www.taylorfrancis.com/books/9780203122860</v>
      </c>
      <c r="M36"/>
    </row>
    <row r="37" spans="1:13" x14ac:dyDescent="0.3">
      <c r="A37" s="36">
        <v>36</v>
      </c>
      <c r="B37" s="37" t="s">
        <v>148</v>
      </c>
      <c r="C37" s="37" t="s">
        <v>499</v>
      </c>
      <c r="D37" s="38">
        <v>9780203080641</v>
      </c>
      <c r="E37" s="38">
        <v>9780415529945</v>
      </c>
      <c r="F37" s="39" t="s">
        <v>576</v>
      </c>
      <c r="G37" s="40">
        <v>1</v>
      </c>
      <c r="H37" s="36" t="s">
        <v>21</v>
      </c>
      <c r="I37" s="37" t="s">
        <v>577</v>
      </c>
      <c r="J37" s="37" t="s">
        <v>154</v>
      </c>
      <c r="K37" s="41">
        <v>2013</v>
      </c>
      <c r="L37" s="42" t="str">
        <f>HYPERLINK("http://www.taylorfrancis.com/books/9780203080641")</f>
        <v>http://www.taylorfrancis.com/books/9780203080641</v>
      </c>
      <c r="M37"/>
    </row>
    <row r="38" spans="1:13" x14ac:dyDescent="0.3">
      <c r="A38" s="36">
        <v>37</v>
      </c>
      <c r="B38" s="37" t="s">
        <v>148</v>
      </c>
      <c r="C38" s="37" t="s">
        <v>504</v>
      </c>
      <c r="D38" s="38">
        <v>9781315849355</v>
      </c>
      <c r="E38" s="38">
        <v>9781848722699</v>
      </c>
      <c r="F38" s="39" t="s">
        <v>578</v>
      </c>
      <c r="G38" s="40">
        <v>1</v>
      </c>
      <c r="H38" s="36" t="s">
        <v>164</v>
      </c>
      <c r="I38" s="37" t="s">
        <v>579</v>
      </c>
      <c r="J38" s="37" t="s">
        <v>154</v>
      </c>
      <c r="K38" s="41">
        <v>2015</v>
      </c>
      <c r="L38" s="42" t="str">
        <f>HYPERLINK("http://www.taylorfrancis.com/books/9781315849355")</f>
        <v>http://www.taylorfrancis.com/books/9781315849355</v>
      </c>
      <c r="M38"/>
    </row>
    <row r="39" spans="1:13" ht="24" x14ac:dyDescent="0.3">
      <c r="A39" s="36">
        <v>38</v>
      </c>
      <c r="B39" s="37" t="s">
        <v>148</v>
      </c>
      <c r="C39" s="37" t="s">
        <v>532</v>
      </c>
      <c r="D39" s="38">
        <v>9780203119730</v>
      </c>
      <c r="E39" s="38">
        <v>9780415525787</v>
      </c>
      <c r="F39" s="39" t="s">
        <v>580</v>
      </c>
      <c r="G39" s="40">
        <v>1</v>
      </c>
      <c r="H39" s="36" t="s">
        <v>21</v>
      </c>
      <c r="I39" s="37" t="s">
        <v>581</v>
      </c>
      <c r="J39" s="37" t="s">
        <v>154</v>
      </c>
      <c r="K39" s="41">
        <v>2014</v>
      </c>
      <c r="L39" s="42" t="str">
        <f>HYPERLINK("http://www.taylorfrancis.com/books/9780203119730")</f>
        <v>http://www.taylorfrancis.com/books/9780203119730</v>
      </c>
      <c r="M39"/>
    </row>
    <row r="40" spans="1:13" x14ac:dyDescent="0.3">
      <c r="A40" s="36">
        <v>39</v>
      </c>
      <c r="B40" s="37" t="s">
        <v>148</v>
      </c>
      <c r="C40" s="37" t="s">
        <v>504</v>
      </c>
      <c r="D40" s="38">
        <v>9781315723563</v>
      </c>
      <c r="E40" s="38">
        <v>9781848722224</v>
      </c>
      <c r="F40" s="39" t="s">
        <v>582</v>
      </c>
      <c r="G40" s="40">
        <v>1</v>
      </c>
      <c r="H40" s="36" t="s">
        <v>83</v>
      </c>
      <c r="I40" s="37" t="s">
        <v>583</v>
      </c>
      <c r="J40" s="37" t="s">
        <v>154</v>
      </c>
      <c r="K40" s="41">
        <v>2015</v>
      </c>
      <c r="L40" s="42" t="str">
        <f>HYPERLINK("http://www.taylorfrancis.com/books/9781315723563")</f>
        <v>http://www.taylorfrancis.com/books/9781315723563</v>
      </c>
      <c r="M40"/>
    </row>
    <row r="41" spans="1:13" x14ac:dyDescent="0.3">
      <c r="A41" s="36">
        <v>40</v>
      </c>
      <c r="B41" s="37" t="s">
        <v>148</v>
      </c>
      <c r="C41" s="37" t="s">
        <v>532</v>
      </c>
      <c r="D41" s="38">
        <v>9781315813899</v>
      </c>
      <c r="E41" s="38">
        <v>9780415742832</v>
      </c>
      <c r="F41" s="39" t="s">
        <v>584</v>
      </c>
      <c r="G41" s="40">
        <v>1</v>
      </c>
      <c r="H41" s="36" t="s">
        <v>21</v>
      </c>
      <c r="I41" s="37" t="s">
        <v>585</v>
      </c>
      <c r="J41" s="37" t="s">
        <v>154</v>
      </c>
      <c r="K41" s="41">
        <v>2014</v>
      </c>
      <c r="L41" s="42" t="str">
        <f>HYPERLINK("http://www.taylorfrancis.com/books/9781315813899")</f>
        <v>http://www.taylorfrancis.com/books/9781315813899</v>
      </c>
      <c r="M41"/>
    </row>
    <row r="42" spans="1:13" ht="24" x14ac:dyDescent="0.3">
      <c r="A42" s="36">
        <v>41</v>
      </c>
      <c r="B42" s="37" t="s">
        <v>148</v>
      </c>
      <c r="C42" s="37" t="s">
        <v>532</v>
      </c>
      <c r="D42" s="38">
        <v>9781315819839</v>
      </c>
      <c r="E42" s="38">
        <v>9780415734677</v>
      </c>
      <c r="F42" s="39" t="s">
        <v>586</v>
      </c>
      <c r="G42" s="40">
        <v>1</v>
      </c>
      <c r="H42" s="36" t="s">
        <v>21</v>
      </c>
      <c r="I42" s="37" t="s">
        <v>587</v>
      </c>
      <c r="J42" s="37" t="s">
        <v>154</v>
      </c>
      <c r="K42" s="41">
        <v>2014</v>
      </c>
      <c r="L42" s="42" t="str">
        <f>HYPERLINK("http://www.taylorfrancis.com/books/9781315819839")</f>
        <v>http://www.taylorfrancis.com/books/9781315819839</v>
      </c>
      <c r="M42"/>
    </row>
    <row r="43" spans="1:13" x14ac:dyDescent="0.3">
      <c r="A43" s="36">
        <v>42</v>
      </c>
      <c r="B43" s="37" t="s">
        <v>148</v>
      </c>
      <c r="C43" s="37" t="s">
        <v>493</v>
      </c>
      <c r="D43" s="38">
        <v>9781315772257</v>
      </c>
      <c r="E43" s="38">
        <v>9781138778092</v>
      </c>
      <c r="F43" s="39" t="s">
        <v>588</v>
      </c>
      <c r="G43" s="40">
        <v>1</v>
      </c>
      <c r="H43" s="36" t="s">
        <v>21</v>
      </c>
      <c r="I43" s="37" t="s">
        <v>589</v>
      </c>
      <c r="J43" s="37" t="s">
        <v>154</v>
      </c>
      <c r="K43" s="41">
        <v>2015</v>
      </c>
      <c r="L43" s="42" t="str">
        <f>HYPERLINK("http://www.taylorfrancis.com/books/9781315772257")</f>
        <v>http://www.taylorfrancis.com/books/9781315772257</v>
      </c>
      <c r="M43"/>
    </row>
    <row r="44" spans="1:13" x14ac:dyDescent="0.3">
      <c r="A44" s="36">
        <v>43</v>
      </c>
      <c r="B44" s="37" t="s">
        <v>148</v>
      </c>
      <c r="C44" s="37" t="s">
        <v>515</v>
      </c>
      <c r="D44" s="38">
        <v>9780203119464</v>
      </c>
      <c r="E44" s="38">
        <v>9780415671965</v>
      </c>
      <c r="F44" s="39" t="s">
        <v>590</v>
      </c>
      <c r="G44" s="40">
        <v>1</v>
      </c>
      <c r="H44" s="36" t="s">
        <v>21</v>
      </c>
      <c r="I44" s="37" t="s">
        <v>591</v>
      </c>
      <c r="J44" s="37" t="s">
        <v>154</v>
      </c>
      <c r="K44" s="41">
        <v>2012</v>
      </c>
      <c r="L44" s="42" t="str">
        <f>HYPERLINK("http://www.taylorfrancis.com/books/9780203119464")</f>
        <v>http://www.taylorfrancis.com/books/9780203119464</v>
      </c>
      <c r="M44"/>
    </row>
    <row r="45" spans="1:13" x14ac:dyDescent="0.3">
      <c r="A45" s="36">
        <v>44</v>
      </c>
      <c r="B45" s="37" t="s">
        <v>148</v>
      </c>
      <c r="C45" s="37" t="s">
        <v>592</v>
      </c>
      <c r="D45" s="43">
        <v>9781315848532</v>
      </c>
      <c r="E45" s="43">
        <v>9780415524568</v>
      </c>
      <c r="F45" s="44" t="s">
        <v>593</v>
      </c>
      <c r="G45" s="40">
        <v>1</v>
      </c>
      <c r="H45" s="40" t="s">
        <v>594</v>
      </c>
      <c r="I45" s="45" t="s">
        <v>595</v>
      </c>
      <c r="J45" s="45" t="s">
        <v>154</v>
      </c>
      <c r="K45" s="46">
        <v>2015</v>
      </c>
      <c r="L45" s="42" t="str">
        <f>HYPERLINK("http://www.taylorfrancis.com/books/9781315848532")</f>
        <v>http://www.taylorfrancis.com/books/9781315848532</v>
      </c>
      <c r="M45"/>
    </row>
    <row r="46" spans="1:13" x14ac:dyDescent="0.3">
      <c r="A46" s="36">
        <v>45</v>
      </c>
      <c r="B46" s="37" t="s">
        <v>148</v>
      </c>
      <c r="C46" s="37" t="s">
        <v>499</v>
      </c>
      <c r="D46" s="38">
        <v>9780203081198</v>
      </c>
      <c r="E46" s="38">
        <v>9780415674744</v>
      </c>
      <c r="F46" s="39" t="s">
        <v>596</v>
      </c>
      <c r="G46" s="40">
        <v>1</v>
      </c>
      <c r="H46" s="36" t="s">
        <v>21</v>
      </c>
      <c r="I46" s="37" t="s">
        <v>597</v>
      </c>
      <c r="J46" s="37" t="s">
        <v>154</v>
      </c>
      <c r="K46" s="41">
        <v>2013</v>
      </c>
      <c r="L46" s="42" t="str">
        <f>HYPERLINK("http://www.taylorfrancis.com/books/9780203081198")</f>
        <v>http://www.taylorfrancis.com/books/9780203081198</v>
      </c>
      <c r="M46"/>
    </row>
    <row r="47" spans="1:13" x14ac:dyDescent="0.3">
      <c r="A47" s="36">
        <v>46</v>
      </c>
      <c r="B47" s="37" t="s">
        <v>148</v>
      </c>
      <c r="C47" s="37" t="s">
        <v>499</v>
      </c>
      <c r="D47" s="38">
        <v>9781315813226</v>
      </c>
      <c r="E47" s="38">
        <v>9780415744058</v>
      </c>
      <c r="F47" s="39" t="s">
        <v>598</v>
      </c>
      <c r="G47" s="40">
        <v>1</v>
      </c>
      <c r="H47" s="36" t="s">
        <v>21</v>
      </c>
      <c r="I47" s="37" t="s">
        <v>599</v>
      </c>
      <c r="J47" s="37" t="s">
        <v>154</v>
      </c>
      <c r="K47" s="41">
        <v>2015</v>
      </c>
      <c r="L47" s="42" t="str">
        <f>HYPERLINK("http://www.taylorfrancis.com/books/9781315813226")</f>
        <v>http://www.taylorfrancis.com/books/9781315813226</v>
      </c>
      <c r="M47"/>
    </row>
    <row r="48" spans="1:13" x14ac:dyDescent="0.3">
      <c r="A48" s="36">
        <v>47</v>
      </c>
      <c r="B48" s="37" t="s">
        <v>148</v>
      </c>
      <c r="C48" s="37" t="s">
        <v>600</v>
      </c>
      <c r="D48" s="38">
        <v>9781315890234</v>
      </c>
      <c r="E48" s="38">
        <v>9780415676120</v>
      </c>
      <c r="F48" s="39" t="s">
        <v>601</v>
      </c>
      <c r="G48" s="40">
        <v>1</v>
      </c>
      <c r="H48" s="36" t="s">
        <v>21</v>
      </c>
      <c r="I48" s="37" t="s">
        <v>602</v>
      </c>
      <c r="J48" s="37" t="s">
        <v>154</v>
      </c>
      <c r="K48" s="41">
        <v>2014</v>
      </c>
      <c r="L48" s="42" t="str">
        <f>HYPERLINK("http://www.taylorfrancis.com/books/9781315890234")</f>
        <v>http://www.taylorfrancis.com/books/9781315890234</v>
      </c>
      <c r="M48"/>
    </row>
    <row r="49" spans="1:13" ht="24" x14ac:dyDescent="0.3">
      <c r="A49" s="36">
        <v>48</v>
      </c>
      <c r="B49" s="37" t="s">
        <v>148</v>
      </c>
      <c r="C49" s="37" t="s">
        <v>532</v>
      </c>
      <c r="D49" s="38">
        <v>9781315778013</v>
      </c>
      <c r="E49" s="38">
        <v>9780415725231</v>
      </c>
      <c r="F49" s="39" t="s">
        <v>603</v>
      </c>
      <c r="G49" s="40">
        <v>1</v>
      </c>
      <c r="H49" s="36" t="s">
        <v>21</v>
      </c>
      <c r="I49" s="37" t="s">
        <v>604</v>
      </c>
      <c r="J49" s="37" t="s">
        <v>154</v>
      </c>
      <c r="K49" s="41">
        <v>2015</v>
      </c>
      <c r="L49" s="42" t="str">
        <f>HYPERLINK("http://www.taylorfrancis.com/books/9781315778013")</f>
        <v>http://www.taylorfrancis.com/books/9781315778013</v>
      </c>
      <c r="M49"/>
    </row>
    <row r="50" spans="1:13" x14ac:dyDescent="0.3">
      <c r="A50" s="36">
        <v>49</v>
      </c>
      <c r="B50" s="37" t="s">
        <v>148</v>
      </c>
      <c r="C50" s="37" t="s">
        <v>499</v>
      </c>
      <c r="D50" s="38">
        <v>9781315748030</v>
      </c>
      <c r="E50" s="38">
        <v>9781138813618</v>
      </c>
      <c r="F50" s="39" t="s">
        <v>605</v>
      </c>
      <c r="G50" s="40">
        <v>1</v>
      </c>
      <c r="H50" s="36" t="s">
        <v>21</v>
      </c>
      <c r="I50" s="37" t="s">
        <v>606</v>
      </c>
      <c r="J50" s="37" t="s">
        <v>154</v>
      </c>
      <c r="K50" s="41">
        <v>2015</v>
      </c>
      <c r="L50" s="42" t="str">
        <f>HYPERLINK("http://www.taylorfrancis.com/books/9781315748030")</f>
        <v>http://www.taylorfrancis.com/books/9781315748030</v>
      </c>
      <c r="M50"/>
    </row>
    <row r="51" spans="1:13" x14ac:dyDescent="0.3">
      <c r="A51" s="36">
        <v>50</v>
      </c>
      <c r="B51" s="37" t="s">
        <v>148</v>
      </c>
      <c r="C51" s="37" t="s">
        <v>607</v>
      </c>
      <c r="D51" s="38">
        <v>9781315752785</v>
      </c>
      <c r="E51" s="38">
        <v>9781138804708</v>
      </c>
      <c r="F51" s="39" t="s">
        <v>608</v>
      </c>
      <c r="G51" s="40">
        <v>1</v>
      </c>
      <c r="H51" s="36" t="s">
        <v>21</v>
      </c>
      <c r="I51" s="37" t="s">
        <v>609</v>
      </c>
      <c r="J51" s="37" t="s">
        <v>154</v>
      </c>
      <c r="K51" s="41">
        <v>2015</v>
      </c>
      <c r="L51" s="42" t="str">
        <f>HYPERLINK("http://www.taylorfrancis.com/books/9781315752785")</f>
        <v>http://www.taylorfrancis.com/books/9781315752785</v>
      </c>
      <c r="M51"/>
    </row>
    <row r="52" spans="1:13" ht="24" x14ac:dyDescent="0.3">
      <c r="A52" s="36">
        <v>51</v>
      </c>
      <c r="B52" s="37" t="s">
        <v>148</v>
      </c>
      <c r="C52" s="37" t="s">
        <v>610</v>
      </c>
      <c r="D52" s="38">
        <v>9781315733609</v>
      </c>
      <c r="E52" s="38">
        <v>9780415870696</v>
      </c>
      <c r="F52" s="39" t="s">
        <v>611</v>
      </c>
      <c r="G52" s="40">
        <v>1</v>
      </c>
      <c r="H52" s="36" t="s">
        <v>21</v>
      </c>
      <c r="I52" s="37" t="s">
        <v>612</v>
      </c>
      <c r="J52" s="37" t="s">
        <v>154</v>
      </c>
      <c r="K52" s="41">
        <v>2015</v>
      </c>
      <c r="L52" s="42" t="str">
        <f>HYPERLINK("http://www.taylorfrancis.com/books/9781315733609")</f>
        <v>http://www.taylorfrancis.com/books/9781315733609</v>
      </c>
      <c r="M52"/>
    </row>
    <row r="53" spans="1:13" x14ac:dyDescent="0.3">
      <c r="A53" s="36">
        <v>52</v>
      </c>
      <c r="B53" s="37" t="s">
        <v>148</v>
      </c>
      <c r="C53" s="37" t="s">
        <v>610</v>
      </c>
      <c r="D53" s="38">
        <v>9781315757834</v>
      </c>
      <c r="E53" s="38">
        <v>9781138796546</v>
      </c>
      <c r="F53" s="39" t="s">
        <v>613</v>
      </c>
      <c r="G53" s="40">
        <v>1</v>
      </c>
      <c r="H53" s="36" t="s">
        <v>21</v>
      </c>
      <c r="I53" s="37" t="s">
        <v>614</v>
      </c>
      <c r="J53" s="37" t="s">
        <v>154</v>
      </c>
      <c r="K53" s="41">
        <v>2015</v>
      </c>
      <c r="L53" s="42" t="str">
        <f>HYPERLINK("http://www.taylorfrancis.com/books/9781315757834")</f>
        <v>http://www.taylorfrancis.com/books/9781315757834</v>
      </c>
      <c r="M53"/>
    </row>
    <row r="54" spans="1:13" x14ac:dyDescent="0.3">
      <c r="A54" s="36">
        <v>53</v>
      </c>
      <c r="B54" s="37" t="s">
        <v>148</v>
      </c>
      <c r="C54" s="37" t="s">
        <v>523</v>
      </c>
      <c r="D54" s="38">
        <v>9780203136225</v>
      </c>
      <c r="E54" s="38">
        <v>9780415544832</v>
      </c>
      <c r="F54" s="39" t="s">
        <v>615</v>
      </c>
      <c r="G54" s="40">
        <v>1</v>
      </c>
      <c r="H54" s="36" t="s">
        <v>21</v>
      </c>
      <c r="I54" s="37" t="s">
        <v>616</v>
      </c>
      <c r="J54" s="37" t="s">
        <v>154</v>
      </c>
      <c r="K54" s="41">
        <v>2014</v>
      </c>
      <c r="L54" s="42" t="str">
        <f>HYPERLINK("http://www.taylorfrancis.com/books/9780203136225")</f>
        <v>http://www.taylorfrancis.com/books/9780203136225</v>
      </c>
      <c r="M54"/>
    </row>
    <row r="55" spans="1:13" ht="24" x14ac:dyDescent="0.3">
      <c r="A55" s="36">
        <v>54</v>
      </c>
      <c r="B55" s="37" t="s">
        <v>148</v>
      </c>
      <c r="C55" s="37" t="s">
        <v>493</v>
      </c>
      <c r="D55" s="38">
        <v>9780203583951</v>
      </c>
      <c r="E55" s="38">
        <v>9780415817592</v>
      </c>
      <c r="F55" s="39" t="s">
        <v>617</v>
      </c>
      <c r="G55" s="40">
        <v>1</v>
      </c>
      <c r="H55" s="36" t="s">
        <v>21</v>
      </c>
      <c r="I55" s="37" t="s">
        <v>618</v>
      </c>
      <c r="J55" s="37" t="s">
        <v>154</v>
      </c>
      <c r="K55" s="41">
        <v>2014</v>
      </c>
      <c r="L55" s="42" t="str">
        <f>HYPERLINK("http://www.taylorfrancis.com/books/9780203583951")</f>
        <v>http://www.taylorfrancis.com/books/9780203583951</v>
      </c>
      <c r="M55"/>
    </row>
    <row r="56" spans="1:13" x14ac:dyDescent="0.3">
      <c r="A56" s="36">
        <v>55</v>
      </c>
      <c r="B56" s="37" t="s">
        <v>148</v>
      </c>
      <c r="C56" s="37" t="s">
        <v>523</v>
      </c>
      <c r="D56" s="38">
        <v>9781315733517</v>
      </c>
      <c r="E56" s="38">
        <v>9781138839298</v>
      </c>
      <c r="F56" s="39" t="s">
        <v>619</v>
      </c>
      <c r="G56" s="40">
        <v>1</v>
      </c>
      <c r="H56" s="36" t="s">
        <v>21</v>
      </c>
      <c r="I56" s="37" t="s">
        <v>620</v>
      </c>
      <c r="J56" s="37" t="s">
        <v>154</v>
      </c>
      <c r="K56" s="41">
        <v>2015</v>
      </c>
      <c r="L56" s="42" t="str">
        <f>HYPERLINK("http://www.taylorfrancis.com/books/9781315733517")</f>
        <v>http://www.taylorfrancis.com/books/9781315733517</v>
      </c>
      <c r="M56"/>
    </row>
    <row r="57" spans="1:13" x14ac:dyDescent="0.3">
      <c r="A57" s="36">
        <v>56</v>
      </c>
      <c r="B57" s="37" t="s">
        <v>148</v>
      </c>
      <c r="C57" s="37" t="s">
        <v>504</v>
      </c>
      <c r="D57" s="38">
        <v>9780203100288</v>
      </c>
      <c r="E57" s="38">
        <v>9781848720848</v>
      </c>
      <c r="F57" s="39" t="s">
        <v>621</v>
      </c>
      <c r="G57" s="40">
        <v>1</v>
      </c>
      <c r="H57" s="36" t="s">
        <v>21</v>
      </c>
      <c r="I57" s="37" t="s">
        <v>622</v>
      </c>
      <c r="J57" s="37" t="s">
        <v>209</v>
      </c>
      <c r="K57" s="41">
        <v>2013</v>
      </c>
      <c r="L57" s="42" t="str">
        <f>HYPERLINK("http://www.taylorfrancis.com/books/9780203100288")</f>
        <v>http://www.taylorfrancis.com/books/9780203100288</v>
      </c>
      <c r="M57"/>
    </row>
    <row r="58" spans="1:13" x14ac:dyDescent="0.3">
      <c r="A58" s="36">
        <v>57</v>
      </c>
      <c r="B58" s="37" t="s">
        <v>148</v>
      </c>
      <c r="C58" s="37" t="s">
        <v>532</v>
      </c>
      <c r="D58" s="38">
        <v>9780203813409</v>
      </c>
      <c r="E58" s="38">
        <v>9781848729513</v>
      </c>
      <c r="F58" s="39" t="s">
        <v>623</v>
      </c>
      <c r="G58" s="40">
        <v>1</v>
      </c>
      <c r="H58" s="36" t="s">
        <v>21</v>
      </c>
      <c r="I58" s="37" t="s">
        <v>624</v>
      </c>
      <c r="J58" s="37" t="s">
        <v>154</v>
      </c>
      <c r="K58" s="41">
        <v>2013</v>
      </c>
      <c r="L58" s="42" t="str">
        <f>HYPERLINK("http://www.taylorfrancis.com/books/9780203813409")</f>
        <v>http://www.taylorfrancis.com/books/9780203813409</v>
      </c>
      <c r="M58"/>
    </row>
    <row r="59" spans="1:13" x14ac:dyDescent="0.3">
      <c r="A59" s="36">
        <v>58</v>
      </c>
      <c r="B59" s="37" t="s">
        <v>148</v>
      </c>
      <c r="C59" s="37" t="s">
        <v>499</v>
      </c>
      <c r="D59" s="38">
        <v>9781315770765</v>
      </c>
      <c r="E59" s="38">
        <v>9780415725255</v>
      </c>
      <c r="F59" s="39" t="s">
        <v>625</v>
      </c>
      <c r="G59" s="40">
        <v>1</v>
      </c>
      <c r="H59" s="36" t="s">
        <v>21</v>
      </c>
      <c r="I59" s="37" t="s">
        <v>626</v>
      </c>
      <c r="J59" s="37" t="s">
        <v>154</v>
      </c>
      <c r="K59" s="41">
        <v>2015</v>
      </c>
      <c r="L59" s="42" t="str">
        <f>HYPERLINK("http://www.taylorfrancis.com/books/9781315770765")</f>
        <v>http://www.taylorfrancis.com/books/9781315770765</v>
      </c>
      <c r="M59"/>
    </row>
    <row r="60" spans="1:13" ht="24" x14ac:dyDescent="0.3">
      <c r="A60" s="36">
        <v>59</v>
      </c>
      <c r="B60" s="37" t="s">
        <v>148</v>
      </c>
      <c r="C60" s="37" t="s">
        <v>499</v>
      </c>
      <c r="D60" s="38">
        <v>9780203762653</v>
      </c>
      <c r="E60" s="38">
        <v>9780415517577</v>
      </c>
      <c r="F60" s="39" t="s">
        <v>627</v>
      </c>
      <c r="G60" s="40">
        <v>1</v>
      </c>
      <c r="H60" s="36" t="s">
        <v>21</v>
      </c>
      <c r="I60" s="37" t="s">
        <v>628</v>
      </c>
      <c r="J60" s="37" t="s">
        <v>154</v>
      </c>
      <c r="K60" s="41">
        <v>2014</v>
      </c>
      <c r="L60" s="42" t="str">
        <f>HYPERLINK("http://www.taylorfrancis.com/books/9780203762653")</f>
        <v>http://www.taylorfrancis.com/books/9780203762653</v>
      </c>
      <c r="M60"/>
    </row>
    <row r="61" spans="1:13" x14ac:dyDescent="0.3">
      <c r="A61" s="36">
        <v>60</v>
      </c>
      <c r="B61" s="37" t="s">
        <v>148</v>
      </c>
      <c r="C61" s="37" t="s">
        <v>499</v>
      </c>
      <c r="D61" s="38">
        <v>9781315796659</v>
      </c>
      <c r="E61" s="38">
        <v>9780415840712</v>
      </c>
      <c r="F61" s="39" t="s">
        <v>629</v>
      </c>
      <c r="G61" s="40">
        <v>1</v>
      </c>
      <c r="H61" s="36" t="s">
        <v>21</v>
      </c>
      <c r="I61" s="37" t="s">
        <v>630</v>
      </c>
      <c r="J61" s="37" t="s">
        <v>154</v>
      </c>
      <c r="K61" s="41">
        <v>2015</v>
      </c>
      <c r="L61" s="42" t="str">
        <f>HYPERLINK("http://www.taylorfrancis.com/books/9781315796659")</f>
        <v>http://www.taylorfrancis.com/books/9781315796659</v>
      </c>
      <c r="M61"/>
    </row>
    <row r="62" spans="1:13" x14ac:dyDescent="0.3">
      <c r="A62" s="36">
        <v>61</v>
      </c>
      <c r="B62" s="37" t="s">
        <v>148</v>
      </c>
      <c r="C62" s="37" t="s">
        <v>507</v>
      </c>
      <c r="D62" s="38">
        <v>9781315832913</v>
      </c>
      <c r="E62" s="38">
        <v>9781408296899</v>
      </c>
      <c r="F62" s="39" t="s">
        <v>631</v>
      </c>
      <c r="G62" s="40">
        <v>1</v>
      </c>
      <c r="H62" s="36" t="s">
        <v>21</v>
      </c>
      <c r="I62" s="37" t="s">
        <v>632</v>
      </c>
      <c r="J62" s="37" t="s">
        <v>633</v>
      </c>
      <c r="K62" s="41">
        <v>2013</v>
      </c>
      <c r="L62" s="42" t="str">
        <f>HYPERLINK("http://www.taylorfrancis.com/books/9781315832913")</f>
        <v>http://www.taylorfrancis.com/books/9781315832913</v>
      </c>
      <c r="M62"/>
    </row>
    <row r="63" spans="1:13" ht="24" x14ac:dyDescent="0.3">
      <c r="A63" s="36">
        <v>62</v>
      </c>
      <c r="B63" s="37" t="s">
        <v>148</v>
      </c>
      <c r="C63" s="37" t="s">
        <v>499</v>
      </c>
      <c r="D63" s="38">
        <v>9780240526065</v>
      </c>
      <c r="E63" s="38">
        <v>9780240525983</v>
      </c>
      <c r="F63" s="39" t="s">
        <v>634</v>
      </c>
      <c r="G63" s="40">
        <v>1</v>
      </c>
      <c r="H63" s="36" t="s">
        <v>21</v>
      </c>
      <c r="I63" s="37" t="s">
        <v>635</v>
      </c>
      <c r="J63" s="37" t="s">
        <v>326</v>
      </c>
      <c r="K63" s="41">
        <v>2014</v>
      </c>
      <c r="L63" s="42" t="str">
        <f>HYPERLINK("http://www.taylorfrancis.com/books/9780240526065")</f>
        <v>http://www.taylorfrancis.com/books/9780240526065</v>
      </c>
      <c r="M63"/>
    </row>
    <row r="64" spans="1:13" x14ac:dyDescent="0.3">
      <c r="A64" s="36">
        <v>63</v>
      </c>
      <c r="B64" s="37" t="s">
        <v>148</v>
      </c>
      <c r="C64" s="37" t="s">
        <v>499</v>
      </c>
      <c r="D64" s="38">
        <v>9780203103852</v>
      </c>
      <c r="E64" s="38">
        <v>9780415624893</v>
      </c>
      <c r="F64" s="39" t="s">
        <v>636</v>
      </c>
      <c r="G64" s="40">
        <v>1</v>
      </c>
      <c r="H64" s="36" t="s">
        <v>21</v>
      </c>
      <c r="I64" s="37" t="s">
        <v>637</v>
      </c>
      <c r="J64" s="37" t="s">
        <v>154</v>
      </c>
      <c r="K64" s="41">
        <v>2014</v>
      </c>
      <c r="L64" s="42" t="str">
        <f>HYPERLINK("http://www.taylorfrancis.com/books/9780203103852")</f>
        <v>http://www.taylorfrancis.com/books/9780203103852</v>
      </c>
      <c r="M64"/>
    </row>
    <row r="65" spans="1:13" x14ac:dyDescent="0.3">
      <c r="A65" s="36">
        <v>64</v>
      </c>
      <c r="B65" s="37" t="s">
        <v>148</v>
      </c>
      <c r="C65" s="37" t="s">
        <v>507</v>
      </c>
      <c r="D65" s="38">
        <v>9781315735207</v>
      </c>
      <c r="E65" s="38">
        <v>9780415839495</v>
      </c>
      <c r="F65" s="39" t="s">
        <v>638</v>
      </c>
      <c r="G65" s="40">
        <v>1</v>
      </c>
      <c r="H65" s="36" t="s">
        <v>21</v>
      </c>
      <c r="I65" s="37" t="s">
        <v>639</v>
      </c>
      <c r="J65" s="37" t="s">
        <v>154</v>
      </c>
      <c r="K65" s="41">
        <v>2015</v>
      </c>
      <c r="L65" s="42" t="str">
        <f>HYPERLINK("http://www.taylorfrancis.com/books/9781315735207")</f>
        <v>http://www.taylorfrancis.com/books/9781315735207</v>
      </c>
      <c r="M65"/>
    </row>
    <row r="66" spans="1:13" ht="24" x14ac:dyDescent="0.3">
      <c r="A66" s="36">
        <v>65</v>
      </c>
      <c r="B66" s="37" t="s">
        <v>148</v>
      </c>
      <c r="C66" s="37" t="s">
        <v>532</v>
      </c>
      <c r="D66" s="38">
        <v>9780203096499</v>
      </c>
      <c r="E66" s="38">
        <v>9780415675031</v>
      </c>
      <c r="F66" s="39" t="s">
        <v>640</v>
      </c>
      <c r="G66" s="40">
        <v>1</v>
      </c>
      <c r="H66" s="36" t="s">
        <v>21</v>
      </c>
      <c r="I66" s="37" t="s">
        <v>641</v>
      </c>
      <c r="J66" s="37" t="s">
        <v>154</v>
      </c>
      <c r="K66" s="41">
        <v>2013</v>
      </c>
      <c r="L66" s="42" t="str">
        <f>HYPERLINK("http://www.taylorfrancis.com/books/9780203096499")</f>
        <v>http://www.taylorfrancis.com/books/9780203096499</v>
      </c>
      <c r="M66"/>
    </row>
    <row r="67" spans="1:13" x14ac:dyDescent="0.3">
      <c r="A67" s="36">
        <v>66</v>
      </c>
      <c r="B67" s="37" t="s">
        <v>148</v>
      </c>
      <c r="C67" s="37" t="s">
        <v>499</v>
      </c>
      <c r="D67" s="38">
        <v>9780203078471</v>
      </c>
      <c r="E67" s="38">
        <v>9780415502184</v>
      </c>
      <c r="F67" s="39" t="s">
        <v>642</v>
      </c>
      <c r="G67" s="40">
        <v>1</v>
      </c>
      <c r="H67" s="36" t="s">
        <v>21</v>
      </c>
      <c r="I67" s="37" t="s">
        <v>643</v>
      </c>
      <c r="J67" s="37" t="s">
        <v>154</v>
      </c>
      <c r="K67" s="41">
        <v>2013</v>
      </c>
      <c r="L67" s="42" t="str">
        <f>HYPERLINK("http://www.taylorfrancis.com/books/9780203078471")</f>
        <v>http://www.taylorfrancis.com/books/9780203078471</v>
      </c>
      <c r="M67"/>
    </row>
    <row r="68" spans="1:13" ht="24" x14ac:dyDescent="0.3">
      <c r="A68" s="36">
        <v>67</v>
      </c>
      <c r="B68" s="37" t="s">
        <v>148</v>
      </c>
      <c r="C68" s="37" t="s">
        <v>532</v>
      </c>
      <c r="D68" s="38">
        <v>9780203126875</v>
      </c>
      <c r="E68" s="38">
        <v>9780415506465</v>
      </c>
      <c r="F68" s="39" t="s">
        <v>644</v>
      </c>
      <c r="G68" s="40">
        <v>1</v>
      </c>
      <c r="H68" s="36" t="s">
        <v>21</v>
      </c>
      <c r="I68" s="37" t="s">
        <v>645</v>
      </c>
      <c r="J68" s="37" t="s">
        <v>154</v>
      </c>
      <c r="K68" s="41">
        <v>2013</v>
      </c>
      <c r="L68" s="42" t="str">
        <f>HYPERLINK("http://www.taylorfrancis.com/books/9780203126875")</f>
        <v>http://www.taylorfrancis.com/books/9780203126875</v>
      </c>
      <c r="M68"/>
    </row>
    <row r="69" spans="1:13" ht="24" x14ac:dyDescent="0.3">
      <c r="A69" s="36">
        <v>68</v>
      </c>
      <c r="B69" s="37" t="s">
        <v>148</v>
      </c>
      <c r="C69" s="37" t="s">
        <v>610</v>
      </c>
      <c r="D69" s="38">
        <v>9781315759340</v>
      </c>
      <c r="E69" s="38">
        <v>9780415826198</v>
      </c>
      <c r="F69" s="39" t="s">
        <v>646</v>
      </c>
      <c r="G69" s="40">
        <v>1</v>
      </c>
      <c r="H69" s="36" t="s">
        <v>21</v>
      </c>
      <c r="I69" s="37" t="s">
        <v>647</v>
      </c>
      <c r="J69" s="37" t="s">
        <v>154</v>
      </c>
      <c r="K69" s="41">
        <v>2015</v>
      </c>
      <c r="L69" s="42" t="str">
        <f>HYPERLINK("http://www.taylorfrancis.com/books/9781315759340")</f>
        <v>http://www.taylorfrancis.com/books/9781315759340</v>
      </c>
      <c r="M69"/>
    </row>
    <row r="70" spans="1:13" x14ac:dyDescent="0.3">
      <c r="A70" s="36">
        <v>69</v>
      </c>
      <c r="B70" s="37" t="s">
        <v>148</v>
      </c>
      <c r="C70" s="37" t="s">
        <v>499</v>
      </c>
      <c r="D70" s="38">
        <v>9780203117088</v>
      </c>
      <c r="E70" s="38">
        <v>9780415530088</v>
      </c>
      <c r="F70" s="39" t="s">
        <v>648</v>
      </c>
      <c r="G70" s="40">
        <v>1</v>
      </c>
      <c r="H70" s="36" t="s">
        <v>21</v>
      </c>
      <c r="I70" s="37" t="s">
        <v>649</v>
      </c>
      <c r="J70" s="37" t="s">
        <v>154</v>
      </c>
      <c r="K70" s="41">
        <v>2013</v>
      </c>
      <c r="L70" s="42" t="str">
        <f>HYPERLINK("http://www.taylorfrancis.com/books/9780203117088")</f>
        <v>http://www.taylorfrancis.com/books/9780203117088</v>
      </c>
      <c r="M70"/>
    </row>
    <row r="71" spans="1:13" x14ac:dyDescent="0.3">
      <c r="A71" s="36">
        <v>70</v>
      </c>
      <c r="B71" s="37" t="s">
        <v>148</v>
      </c>
      <c r="C71" s="37" t="s">
        <v>499</v>
      </c>
      <c r="D71" s="38">
        <v>9780203723807</v>
      </c>
      <c r="E71" s="38">
        <v>9780415808378</v>
      </c>
      <c r="F71" s="39" t="s">
        <v>650</v>
      </c>
      <c r="G71" s="40">
        <v>1</v>
      </c>
      <c r="H71" s="36" t="s">
        <v>21</v>
      </c>
      <c r="I71" s="37" t="s">
        <v>651</v>
      </c>
      <c r="J71" s="37" t="s">
        <v>154</v>
      </c>
      <c r="K71" s="41">
        <v>2013</v>
      </c>
      <c r="L71" s="42" t="str">
        <f>HYPERLINK("http://www.taylorfrancis.com/books/9780203723807")</f>
        <v>http://www.taylorfrancis.com/books/9780203723807</v>
      </c>
      <c r="M71"/>
    </row>
    <row r="72" spans="1:13" x14ac:dyDescent="0.3">
      <c r="A72" s="36">
        <v>71</v>
      </c>
      <c r="B72" s="37" t="s">
        <v>148</v>
      </c>
      <c r="C72" s="37" t="s">
        <v>540</v>
      </c>
      <c r="D72" s="38">
        <v>9780203097915</v>
      </c>
      <c r="E72" s="38">
        <v>9780415806985</v>
      </c>
      <c r="F72" s="39" t="s">
        <v>652</v>
      </c>
      <c r="G72" s="40">
        <v>1</v>
      </c>
      <c r="H72" s="36" t="s">
        <v>21</v>
      </c>
      <c r="I72" s="37" t="s">
        <v>653</v>
      </c>
      <c r="J72" s="37" t="s">
        <v>154</v>
      </c>
      <c r="K72" s="41">
        <v>2013</v>
      </c>
      <c r="L72" s="42" t="str">
        <f>HYPERLINK("http://www.taylorfrancis.com/books/9780203097915")</f>
        <v>http://www.taylorfrancis.com/books/9780203097915</v>
      </c>
      <c r="M72"/>
    </row>
    <row r="73" spans="1:13" x14ac:dyDescent="0.3">
      <c r="A73" s="36">
        <v>72</v>
      </c>
      <c r="B73" s="37" t="s">
        <v>148</v>
      </c>
      <c r="C73" s="37" t="s">
        <v>507</v>
      </c>
      <c r="D73" s="38">
        <v>9780203117743</v>
      </c>
      <c r="E73" s="38">
        <v>9780415577694</v>
      </c>
      <c r="F73" s="39" t="s">
        <v>654</v>
      </c>
      <c r="G73" s="40">
        <v>1</v>
      </c>
      <c r="H73" s="36" t="s">
        <v>21</v>
      </c>
      <c r="I73" s="37" t="s">
        <v>655</v>
      </c>
      <c r="J73" s="37" t="s">
        <v>154</v>
      </c>
      <c r="K73" s="41">
        <v>2012</v>
      </c>
      <c r="L73" s="42" t="str">
        <f>HYPERLINK("http://www.taylorfrancis.com/books/9780203117743")</f>
        <v>http://www.taylorfrancis.com/books/9780203117743</v>
      </c>
      <c r="M73"/>
    </row>
    <row r="74" spans="1:13" x14ac:dyDescent="0.3">
      <c r="A74" s="36">
        <v>73</v>
      </c>
      <c r="B74" s="37" t="s">
        <v>148</v>
      </c>
      <c r="C74" s="37" t="s">
        <v>520</v>
      </c>
      <c r="D74" s="38">
        <v>9780203126417</v>
      </c>
      <c r="E74" s="38">
        <v>9780415507257</v>
      </c>
      <c r="F74" s="39" t="s">
        <v>656</v>
      </c>
      <c r="G74" s="40">
        <v>1</v>
      </c>
      <c r="H74" s="36" t="s">
        <v>21</v>
      </c>
      <c r="I74" s="37" t="s">
        <v>657</v>
      </c>
      <c r="J74" s="37" t="s">
        <v>154</v>
      </c>
      <c r="K74" s="41">
        <v>2013</v>
      </c>
      <c r="L74" s="42" t="str">
        <f>HYPERLINK("http://www.taylorfrancis.com/books/9780203126417")</f>
        <v>http://www.taylorfrancis.com/books/9780203126417</v>
      </c>
      <c r="M74"/>
    </row>
    <row r="75" spans="1:13" x14ac:dyDescent="0.3">
      <c r="A75" s="36">
        <v>74</v>
      </c>
      <c r="B75" s="37" t="s">
        <v>148</v>
      </c>
      <c r="C75" s="37" t="s">
        <v>532</v>
      </c>
      <c r="D75" s="38">
        <v>9780203119723</v>
      </c>
      <c r="E75" s="38">
        <v>9780415525817</v>
      </c>
      <c r="F75" s="39" t="s">
        <v>658</v>
      </c>
      <c r="G75" s="40">
        <v>1</v>
      </c>
      <c r="H75" s="36" t="s">
        <v>21</v>
      </c>
      <c r="I75" s="37" t="s">
        <v>659</v>
      </c>
      <c r="J75" s="37" t="s">
        <v>154</v>
      </c>
      <c r="K75" s="41">
        <v>2014</v>
      </c>
      <c r="L75" s="42" t="str">
        <f>HYPERLINK("http://www.taylorfrancis.com/books/9780203119723")</f>
        <v>http://www.taylorfrancis.com/books/9780203119723</v>
      </c>
      <c r="M75"/>
    </row>
    <row r="76" spans="1:13" x14ac:dyDescent="0.3">
      <c r="A76" s="36">
        <v>75</v>
      </c>
      <c r="B76" s="37" t="s">
        <v>148</v>
      </c>
      <c r="C76" s="37" t="s">
        <v>532</v>
      </c>
      <c r="D76" s="38">
        <v>9781315889627</v>
      </c>
      <c r="E76" s="38">
        <v>9780415597234</v>
      </c>
      <c r="F76" s="39" t="s">
        <v>660</v>
      </c>
      <c r="G76" s="40">
        <v>1</v>
      </c>
      <c r="H76" s="36" t="s">
        <v>21</v>
      </c>
      <c r="I76" s="37" t="s">
        <v>661</v>
      </c>
      <c r="J76" s="37" t="s">
        <v>154</v>
      </c>
      <c r="K76" s="41">
        <v>2014</v>
      </c>
      <c r="L76" s="42" t="str">
        <f>HYPERLINK("http://www.taylorfrancis.com/books/9781315889627")</f>
        <v>http://www.taylorfrancis.com/books/9781315889627</v>
      </c>
      <c r="M76"/>
    </row>
    <row r="77" spans="1:13" x14ac:dyDescent="0.3">
      <c r="A77" s="36">
        <v>76</v>
      </c>
      <c r="B77" s="37" t="s">
        <v>148</v>
      </c>
      <c r="C77" s="37" t="s">
        <v>523</v>
      </c>
      <c r="D77" s="38">
        <v>9780203766477</v>
      </c>
      <c r="E77" s="38">
        <v>9780415841351</v>
      </c>
      <c r="F77" s="39" t="s">
        <v>662</v>
      </c>
      <c r="G77" s="40">
        <v>1</v>
      </c>
      <c r="H77" s="36" t="s">
        <v>21</v>
      </c>
      <c r="I77" s="37" t="s">
        <v>663</v>
      </c>
      <c r="J77" s="37" t="s">
        <v>154</v>
      </c>
      <c r="K77" s="41">
        <v>2015</v>
      </c>
      <c r="L77" s="42" t="str">
        <f>HYPERLINK("http://www.taylorfrancis.com/books/9780203766477")</f>
        <v>http://www.taylorfrancis.com/books/9780203766477</v>
      </c>
      <c r="M77"/>
    </row>
    <row r="78" spans="1:13" x14ac:dyDescent="0.3">
      <c r="A78" s="36">
        <v>77</v>
      </c>
      <c r="B78" s="37" t="s">
        <v>148</v>
      </c>
      <c r="C78" s="37" t="s">
        <v>499</v>
      </c>
      <c r="D78" s="38">
        <v>9781315770758</v>
      </c>
      <c r="E78" s="38">
        <v>9780415717717</v>
      </c>
      <c r="F78" s="39" t="s">
        <v>664</v>
      </c>
      <c r="G78" s="40">
        <v>1</v>
      </c>
      <c r="H78" s="36" t="s">
        <v>21</v>
      </c>
      <c r="I78" s="37" t="s">
        <v>665</v>
      </c>
      <c r="J78" s="37" t="s">
        <v>154</v>
      </c>
      <c r="K78" s="41">
        <v>2015</v>
      </c>
      <c r="L78" s="42" t="str">
        <f>HYPERLINK("http://www.taylorfrancis.com/books/9781315770758")</f>
        <v>http://www.taylorfrancis.com/books/9781315770758</v>
      </c>
      <c r="M78"/>
    </row>
    <row r="79" spans="1:13" x14ac:dyDescent="0.3">
      <c r="A79" s="36">
        <v>78</v>
      </c>
      <c r="B79" s="37" t="s">
        <v>148</v>
      </c>
      <c r="C79" s="37" t="s">
        <v>499</v>
      </c>
      <c r="D79" s="38">
        <v>9781315778174</v>
      </c>
      <c r="E79" s="38">
        <v>9781138020818</v>
      </c>
      <c r="F79" s="39" t="s">
        <v>666</v>
      </c>
      <c r="G79" s="40">
        <v>1</v>
      </c>
      <c r="H79" s="36" t="s">
        <v>21</v>
      </c>
      <c r="I79" s="37" t="s">
        <v>667</v>
      </c>
      <c r="J79" s="37" t="s">
        <v>154</v>
      </c>
      <c r="K79" s="41">
        <v>2015</v>
      </c>
      <c r="L79" s="42" t="str">
        <f>HYPERLINK("http://www.taylorfrancis.com/books/9781315778174")</f>
        <v>http://www.taylorfrancis.com/books/9781315778174</v>
      </c>
      <c r="M79"/>
    </row>
    <row r="80" spans="1:13" x14ac:dyDescent="0.3">
      <c r="A80" s="36">
        <v>79</v>
      </c>
      <c r="B80" s="37" t="s">
        <v>148</v>
      </c>
      <c r="C80" s="37" t="s">
        <v>565</v>
      </c>
      <c r="D80" s="38">
        <v>9781315813769</v>
      </c>
      <c r="E80" s="38">
        <v>9780415743259</v>
      </c>
      <c r="F80" s="39" t="s">
        <v>668</v>
      </c>
      <c r="G80" s="40">
        <v>1</v>
      </c>
      <c r="H80" s="36" t="s">
        <v>83</v>
      </c>
      <c r="I80" s="37" t="s">
        <v>669</v>
      </c>
      <c r="J80" s="37" t="s">
        <v>154</v>
      </c>
      <c r="K80" s="41">
        <v>2015</v>
      </c>
      <c r="L80" s="42" t="str">
        <f>HYPERLINK("http://www.taylorfrancis.com/books/9781315813769")</f>
        <v>http://www.taylorfrancis.com/books/9781315813769</v>
      </c>
      <c r="M80"/>
    </row>
    <row r="81" spans="1:13" ht="24" x14ac:dyDescent="0.3">
      <c r="A81" s="36">
        <v>80</v>
      </c>
      <c r="B81" s="37" t="s">
        <v>148</v>
      </c>
      <c r="C81" s="37" t="s">
        <v>493</v>
      </c>
      <c r="D81" s="38">
        <v>9781315794747</v>
      </c>
      <c r="E81" s="38">
        <v>9781138014428</v>
      </c>
      <c r="F81" s="39" t="s">
        <v>670</v>
      </c>
      <c r="G81" s="40">
        <v>1</v>
      </c>
      <c r="H81" s="36" t="s">
        <v>21</v>
      </c>
      <c r="I81" s="37" t="s">
        <v>671</v>
      </c>
      <c r="J81" s="37" t="s">
        <v>154</v>
      </c>
      <c r="K81" s="41">
        <v>2015</v>
      </c>
      <c r="L81" s="42" t="str">
        <f>HYPERLINK("http://www.taylorfrancis.com/books/9781315794747")</f>
        <v>http://www.taylorfrancis.com/books/9781315794747</v>
      </c>
      <c r="M81"/>
    </row>
    <row r="82" spans="1:13" x14ac:dyDescent="0.3">
      <c r="A82" s="36">
        <v>81</v>
      </c>
      <c r="B82" s="37" t="s">
        <v>148</v>
      </c>
      <c r="C82" s="37" t="s">
        <v>496</v>
      </c>
      <c r="D82" s="38">
        <v>9781315882468</v>
      </c>
      <c r="E82" s="38">
        <v>9780415533850</v>
      </c>
      <c r="F82" s="39" t="s">
        <v>672</v>
      </c>
      <c r="G82" s="40">
        <v>1</v>
      </c>
      <c r="H82" s="36" t="s">
        <v>21</v>
      </c>
      <c r="I82" s="37" t="s">
        <v>673</v>
      </c>
      <c r="J82" s="37" t="s">
        <v>154</v>
      </c>
      <c r="K82" s="41">
        <v>2014</v>
      </c>
      <c r="L82" s="42" t="str">
        <f>HYPERLINK("http://www.taylorfrancis.com/books/9781315882468")</f>
        <v>http://www.taylorfrancis.com/books/9781315882468</v>
      </c>
      <c r="M82"/>
    </row>
    <row r="83" spans="1:13" ht="24" x14ac:dyDescent="0.3">
      <c r="A83" s="36">
        <v>82</v>
      </c>
      <c r="B83" s="37" t="s">
        <v>148</v>
      </c>
      <c r="C83" s="37" t="s">
        <v>499</v>
      </c>
      <c r="D83" s="38">
        <v>9781315856780</v>
      </c>
      <c r="E83" s="38">
        <v>9780415843539</v>
      </c>
      <c r="F83" s="39" t="s">
        <v>674</v>
      </c>
      <c r="G83" s="40">
        <v>1</v>
      </c>
      <c r="H83" s="36" t="s">
        <v>21</v>
      </c>
      <c r="I83" s="37" t="s">
        <v>675</v>
      </c>
      <c r="J83" s="37" t="s">
        <v>154</v>
      </c>
      <c r="K83" s="41">
        <v>2014</v>
      </c>
      <c r="L83" s="42" t="str">
        <f>HYPERLINK("http://www.taylorfrancis.com/books/9781315856780")</f>
        <v>http://www.taylorfrancis.com/books/9781315856780</v>
      </c>
      <c r="M83"/>
    </row>
    <row r="84" spans="1:13" x14ac:dyDescent="0.3">
      <c r="A84" s="36">
        <v>83</v>
      </c>
      <c r="B84" s="37" t="s">
        <v>148</v>
      </c>
      <c r="C84" s="37" t="s">
        <v>499</v>
      </c>
      <c r="D84" s="38">
        <v>9781315752570</v>
      </c>
      <c r="E84" s="38">
        <v>9780415665926</v>
      </c>
      <c r="F84" s="39" t="s">
        <v>676</v>
      </c>
      <c r="G84" s="40">
        <v>1</v>
      </c>
      <c r="H84" s="36" t="s">
        <v>21</v>
      </c>
      <c r="I84" s="37" t="s">
        <v>677</v>
      </c>
      <c r="J84" s="37" t="s">
        <v>154</v>
      </c>
      <c r="K84" s="41">
        <v>2015</v>
      </c>
      <c r="L84" s="42" t="str">
        <f>HYPERLINK("http://www.taylorfrancis.com/books/9781315752570")</f>
        <v>http://www.taylorfrancis.com/books/9781315752570</v>
      </c>
      <c r="M84"/>
    </row>
    <row r="85" spans="1:13" x14ac:dyDescent="0.3">
      <c r="A85" s="36">
        <v>84</v>
      </c>
      <c r="B85" s="37" t="s">
        <v>148</v>
      </c>
      <c r="C85" s="37" t="s">
        <v>532</v>
      </c>
      <c r="D85" s="38">
        <v>9781315813639</v>
      </c>
      <c r="E85" s="38">
        <v>9780415823487</v>
      </c>
      <c r="F85" s="39" t="s">
        <v>678</v>
      </c>
      <c r="G85" s="40">
        <v>1</v>
      </c>
      <c r="H85" s="36" t="s">
        <v>83</v>
      </c>
      <c r="I85" s="37" t="s">
        <v>679</v>
      </c>
      <c r="J85" s="37" t="s">
        <v>154</v>
      </c>
      <c r="K85" s="41">
        <v>2014</v>
      </c>
      <c r="L85" s="42" t="str">
        <f>HYPERLINK("http://www.taylorfrancis.com/books/9781315813639")</f>
        <v>http://www.taylorfrancis.com/books/9781315813639</v>
      </c>
      <c r="M85"/>
    </row>
    <row r="86" spans="1:13" ht="24" x14ac:dyDescent="0.3">
      <c r="A86" s="36">
        <v>85</v>
      </c>
      <c r="B86" s="37" t="s">
        <v>148</v>
      </c>
      <c r="C86" s="37" t="s">
        <v>515</v>
      </c>
      <c r="D86" s="38">
        <v>9781315737164</v>
      </c>
      <c r="E86" s="38">
        <v>9780415742078</v>
      </c>
      <c r="F86" s="39" t="s">
        <v>680</v>
      </c>
      <c r="G86" s="40">
        <v>1</v>
      </c>
      <c r="H86" s="36" t="s">
        <v>21</v>
      </c>
      <c r="I86" s="37" t="s">
        <v>681</v>
      </c>
      <c r="J86" s="37" t="s">
        <v>154</v>
      </c>
      <c r="K86" s="41">
        <v>2015</v>
      </c>
      <c r="L86" s="42" t="str">
        <f>HYPERLINK("http://www.taylorfrancis.com/books/9781315737164")</f>
        <v>http://www.taylorfrancis.com/books/9781315737164</v>
      </c>
      <c r="M86"/>
    </row>
    <row r="87" spans="1:13" x14ac:dyDescent="0.3">
      <c r="A87" s="36">
        <v>86</v>
      </c>
      <c r="B87" s="37" t="s">
        <v>148</v>
      </c>
      <c r="C87" s="37" t="s">
        <v>507</v>
      </c>
      <c r="D87" s="38">
        <v>9780203558812</v>
      </c>
      <c r="E87" s="38">
        <v>9780415698252</v>
      </c>
      <c r="F87" s="39" t="s">
        <v>682</v>
      </c>
      <c r="G87" s="40">
        <v>1</v>
      </c>
      <c r="H87" s="36" t="s">
        <v>83</v>
      </c>
      <c r="I87" s="37" t="s">
        <v>562</v>
      </c>
      <c r="J87" s="37" t="s">
        <v>154</v>
      </c>
      <c r="K87" s="41">
        <v>2013</v>
      </c>
      <c r="L87" s="42" t="str">
        <f>HYPERLINK("http://www.taylorfrancis.com/books/9780203558812")</f>
        <v>http://www.taylorfrancis.com/books/9780203558812</v>
      </c>
      <c r="M87"/>
    </row>
    <row r="88" spans="1:13" x14ac:dyDescent="0.3">
      <c r="A88" s="36">
        <v>87</v>
      </c>
      <c r="B88" s="37" t="s">
        <v>148</v>
      </c>
      <c r="C88" s="37" t="s">
        <v>507</v>
      </c>
      <c r="D88" s="38">
        <v>9780203797068</v>
      </c>
      <c r="E88" s="38">
        <v>9780415637299</v>
      </c>
      <c r="F88" s="39" t="s">
        <v>683</v>
      </c>
      <c r="G88" s="40">
        <v>1</v>
      </c>
      <c r="H88" s="36" t="s">
        <v>21</v>
      </c>
      <c r="I88" s="37" t="s">
        <v>684</v>
      </c>
      <c r="J88" s="37" t="s">
        <v>154</v>
      </c>
      <c r="K88" s="41">
        <v>2014</v>
      </c>
      <c r="L88" s="42" t="str">
        <f>HYPERLINK("http://www.taylorfrancis.com/books/9780203797068")</f>
        <v>http://www.taylorfrancis.com/books/9780203797068</v>
      </c>
      <c r="M88"/>
    </row>
    <row r="89" spans="1:13" x14ac:dyDescent="0.3">
      <c r="A89" s="36">
        <v>88</v>
      </c>
      <c r="B89" s="37" t="s">
        <v>148</v>
      </c>
      <c r="C89" s="37" t="s">
        <v>610</v>
      </c>
      <c r="D89" s="38">
        <v>9781315794112</v>
      </c>
      <c r="E89" s="38">
        <v>9781138015838</v>
      </c>
      <c r="F89" s="39" t="s">
        <v>685</v>
      </c>
      <c r="G89" s="40">
        <v>1</v>
      </c>
      <c r="H89" s="36" t="s">
        <v>21</v>
      </c>
      <c r="I89" s="37" t="s">
        <v>686</v>
      </c>
      <c r="J89" s="37" t="s">
        <v>154</v>
      </c>
      <c r="K89" s="41">
        <v>2015</v>
      </c>
      <c r="L89" s="42" t="str">
        <f>HYPERLINK("http://www.taylorfrancis.com/books/9781315794112")</f>
        <v>http://www.taylorfrancis.com/books/9781315794112</v>
      </c>
      <c r="M89"/>
    </row>
    <row r="90" spans="1:13" x14ac:dyDescent="0.3">
      <c r="A90" s="36">
        <v>89</v>
      </c>
      <c r="B90" s="37" t="s">
        <v>148</v>
      </c>
      <c r="C90" s="37" t="s">
        <v>600</v>
      </c>
      <c r="D90" s="38">
        <v>9780203117873</v>
      </c>
      <c r="E90" s="38">
        <v>9780415687508</v>
      </c>
      <c r="F90" s="39" t="s">
        <v>687</v>
      </c>
      <c r="G90" s="40">
        <v>1</v>
      </c>
      <c r="H90" s="36" t="s">
        <v>21</v>
      </c>
      <c r="I90" s="37" t="s">
        <v>688</v>
      </c>
      <c r="J90" s="37" t="s">
        <v>154</v>
      </c>
      <c r="K90" s="41">
        <v>2013</v>
      </c>
      <c r="L90" s="42" t="str">
        <f>HYPERLINK("http://www.taylorfrancis.com/books/9780203117873")</f>
        <v>http://www.taylorfrancis.com/books/9780203117873</v>
      </c>
      <c r="M90"/>
    </row>
    <row r="91" spans="1:13" x14ac:dyDescent="0.3">
      <c r="A91" s="36">
        <v>90</v>
      </c>
      <c r="B91" s="37" t="s">
        <v>148</v>
      </c>
      <c r="C91" s="37" t="s">
        <v>607</v>
      </c>
      <c r="D91" s="38">
        <v>9781315715117</v>
      </c>
      <c r="E91" s="38">
        <v>9780765639158</v>
      </c>
      <c r="F91" s="39" t="s">
        <v>689</v>
      </c>
      <c r="G91" s="40">
        <v>1</v>
      </c>
      <c r="H91" s="36" t="s">
        <v>83</v>
      </c>
      <c r="I91" s="37" t="s">
        <v>690</v>
      </c>
      <c r="J91" s="37" t="s">
        <v>154</v>
      </c>
      <c r="K91" s="41">
        <v>2015</v>
      </c>
      <c r="L91" s="42" t="str">
        <f>HYPERLINK("http://www.taylorfrancis.com/books/9781315715117")</f>
        <v>http://www.taylorfrancis.com/books/9781315715117</v>
      </c>
      <c r="M91"/>
    </row>
    <row r="92" spans="1:13" ht="24" x14ac:dyDescent="0.3">
      <c r="A92" s="36">
        <v>91</v>
      </c>
      <c r="B92" s="37" t="s">
        <v>148</v>
      </c>
      <c r="C92" s="37" t="s">
        <v>504</v>
      </c>
      <c r="D92" s="38">
        <v>9781315884295</v>
      </c>
      <c r="E92" s="38">
        <v>9780415521628</v>
      </c>
      <c r="F92" s="39" t="s">
        <v>691</v>
      </c>
      <c r="G92" s="40">
        <v>1</v>
      </c>
      <c r="H92" s="36" t="s">
        <v>21</v>
      </c>
      <c r="I92" s="37" t="s">
        <v>692</v>
      </c>
      <c r="J92" s="37" t="s">
        <v>154</v>
      </c>
      <c r="K92" s="41">
        <v>2014</v>
      </c>
      <c r="L92" s="42" t="str">
        <f>HYPERLINK("http://www.taylorfrancis.com/books/9781315884295")</f>
        <v>http://www.taylorfrancis.com/books/9781315884295</v>
      </c>
      <c r="M92"/>
    </row>
    <row r="93" spans="1:13" x14ac:dyDescent="0.3">
      <c r="A93" s="36">
        <v>92</v>
      </c>
      <c r="B93" s="37" t="s">
        <v>148</v>
      </c>
      <c r="C93" s="37" t="s">
        <v>499</v>
      </c>
      <c r="D93" s="38">
        <v>9780203084779</v>
      </c>
      <c r="E93" s="38">
        <v>9780415637152</v>
      </c>
      <c r="F93" s="39" t="s">
        <v>693</v>
      </c>
      <c r="G93" s="40">
        <v>1</v>
      </c>
      <c r="H93" s="36" t="s">
        <v>21</v>
      </c>
      <c r="I93" s="37" t="s">
        <v>694</v>
      </c>
      <c r="J93" s="37" t="s">
        <v>154</v>
      </c>
      <c r="K93" s="41">
        <v>2013</v>
      </c>
      <c r="L93" s="42" t="str">
        <f>HYPERLINK("http://www.taylorfrancis.com/books/9780203084779")</f>
        <v>http://www.taylorfrancis.com/books/9780203084779</v>
      </c>
      <c r="M93"/>
    </row>
    <row r="94" spans="1:13" x14ac:dyDescent="0.3">
      <c r="A94" s="36">
        <v>93</v>
      </c>
      <c r="B94" s="37" t="s">
        <v>148</v>
      </c>
      <c r="C94" s="37" t="s">
        <v>499</v>
      </c>
      <c r="D94" s="38">
        <v>9781315883069</v>
      </c>
      <c r="E94" s="38">
        <v>9780415829984</v>
      </c>
      <c r="F94" s="39" t="s">
        <v>695</v>
      </c>
      <c r="G94" s="40">
        <v>1</v>
      </c>
      <c r="H94" s="36" t="s">
        <v>21</v>
      </c>
      <c r="I94" s="37" t="s">
        <v>696</v>
      </c>
      <c r="J94" s="37" t="s">
        <v>154</v>
      </c>
      <c r="K94" s="41">
        <v>2013</v>
      </c>
      <c r="L94" s="42" t="str">
        <f>HYPERLINK("http://www.taylorfrancis.com/books/9781315883069")</f>
        <v>http://www.taylorfrancis.com/books/9781315883069</v>
      </c>
      <c r="M94"/>
    </row>
    <row r="95" spans="1:13" x14ac:dyDescent="0.3">
      <c r="A95" s="36">
        <v>94</v>
      </c>
      <c r="B95" s="37" t="s">
        <v>148</v>
      </c>
      <c r="C95" s="37" t="s">
        <v>697</v>
      </c>
      <c r="D95" s="38">
        <v>9780203503461</v>
      </c>
      <c r="E95" s="38">
        <v>9780415545488</v>
      </c>
      <c r="F95" s="39" t="s">
        <v>698</v>
      </c>
      <c r="G95" s="40">
        <v>1</v>
      </c>
      <c r="H95" s="36" t="s">
        <v>21</v>
      </c>
      <c r="I95" s="37" t="s">
        <v>699</v>
      </c>
      <c r="J95" s="37" t="s">
        <v>154</v>
      </c>
      <c r="K95" s="41">
        <v>2014</v>
      </c>
      <c r="L95" s="42" t="str">
        <f>HYPERLINK("http://www.taylorfrancis.com/books/9780203503461")</f>
        <v>http://www.taylorfrancis.com/books/9780203503461</v>
      </c>
      <c r="M95"/>
    </row>
    <row r="96" spans="1:13" x14ac:dyDescent="0.3">
      <c r="A96" s="36">
        <v>95</v>
      </c>
      <c r="B96" s="37" t="s">
        <v>148</v>
      </c>
      <c r="C96" s="37" t="s">
        <v>499</v>
      </c>
      <c r="D96" s="38">
        <v>9780203128190</v>
      </c>
      <c r="E96" s="38">
        <v>9780415672245</v>
      </c>
      <c r="F96" s="39" t="s">
        <v>700</v>
      </c>
      <c r="G96" s="40">
        <v>1</v>
      </c>
      <c r="H96" s="36" t="s">
        <v>21</v>
      </c>
      <c r="I96" s="37" t="s">
        <v>599</v>
      </c>
      <c r="J96" s="37" t="s">
        <v>154</v>
      </c>
      <c r="K96" s="41">
        <v>2012</v>
      </c>
      <c r="L96" s="42" t="str">
        <f>HYPERLINK("http://www.taylorfrancis.com/books/9780203128190")</f>
        <v>http://www.taylorfrancis.com/books/9780203128190</v>
      </c>
      <c r="M96"/>
    </row>
    <row r="97" spans="1:13" ht="24" x14ac:dyDescent="0.3">
      <c r="A97" s="36">
        <v>96</v>
      </c>
      <c r="B97" s="37" t="s">
        <v>148</v>
      </c>
      <c r="C97" s="37" t="s">
        <v>592</v>
      </c>
      <c r="D97" s="38">
        <v>9780203381618</v>
      </c>
      <c r="E97" s="38">
        <v>9780415830553</v>
      </c>
      <c r="F97" s="39" t="s">
        <v>701</v>
      </c>
      <c r="G97" s="40">
        <v>1</v>
      </c>
      <c r="H97" s="36" t="s">
        <v>21</v>
      </c>
      <c r="I97" s="37" t="s">
        <v>702</v>
      </c>
      <c r="J97" s="37" t="s">
        <v>154</v>
      </c>
      <c r="K97" s="41">
        <v>2013</v>
      </c>
      <c r="L97" s="42" t="str">
        <f>HYPERLINK("http://www.taylorfrancis.com/books/9780203381618")</f>
        <v>http://www.taylorfrancis.com/books/9780203381618</v>
      </c>
      <c r="M97"/>
    </row>
    <row r="98" spans="1:13" x14ac:dyDescent="0.3">
      <c r="A98" s="36">
        <v>97</v>
      </c>
      <c r="B98" s="37" t="s">
        <v>148</v>
      </c>
      <c r="C98" s="37" t="s">
        <v>496</v>
      </c>
      <c r="D98" s="38">
        <v>9781315733036</v>
      </c>
      <c r="E98" s="38">
        <v>9780415637404</v>
      </c>
      <c r="F98" s="39" t="s">
        <v>703</v>
      </c>
      <c r="G98" s="40">
        <v>1</v>
      </c>
      <c r="H98" s="36" t="s">
        <v>21</v>
      </c>
      <c r="I98" s="37" t="s">
        <v>704</v>
      </c>
      <c r="J98" s="37" t="s">
        <v>154</v>
      </c>
      <c r="K98" s="41">
        <v>2015</v>
      </c>
      <c r="L98" s="42" t="str">
        <f>HYPERLINK("http://www.taylorfrancis.com/books/9781315733036")</f>
        <v>http://www.taylorfrancis.com/books/9781315733036</v>
      </c>
      <c r="M98"/>
    </row>
    <row r="99" spans="1:13" x14ac:dyDescent="0.3">
      <c r="A99" s="36">
        <v>98</v>
      </c>
      <c r="B99" s="37" t="s">
        <v>148</v>
      </c>
      <c r="C99" s="37" t="s">
        <v>499</v>
      </c>
      <c r="D99" s="38">
        <v>9781315817989</v>
      </c>
      <c r="E99" s="38">
        <v>9780415450683</v>
      </c>
      <c r="F99" s="39" t="s">
        <v>705</v>
      </c>
      <c r="G99" s="40">
        <v>1</v>
      </c>
      <c r="H99" s="36" t="s">
        <v>83</v>
      </c>
      <c r="I99" s="37" t="s">
        <v>706</v>
      </c>
      <c r="J99" s="37" t="s">
        <v>154</v>
      </c>
      <c r="K99" s="41">
        <v>2014</v>
      </c>
      <c r="L99" s="42" t="str">
        <f>HYPERLINK("http://www.taylorfrancis.com/books/9781315817989")</f>
        <v>http://www.taylorfrancis.com/books/9781315817989</v>
      </c>
      <c r="M99"/>
    </row>
    <row r="100" spans="1:13" x14ac:dyDescent="0.3">
      <c r="A100" s="36">
        <v>99</v>
      </c>
      <c r="B100" s="37" t="s">
        <v>148</v>
      </c>
      <c r="C100" s="37" t="s">
        <v>504</v>
      </c>
      <c r="D100" s="38">
        <v>9781315879857</v>
      </c>
      <c r="E100" s="38">
        <v>9781848721555</v>
      </c>
      <c r="F100" s="39" t="s">
        <v>707</v>
      </c>
      <c r="G100" s="40">
        <v>1</v>
      </c>
      <c r="H100" s="36" t="s">
        <v>21</v>
      </c>
      <c r="I100" s="37" t="s">
        <v>708</v>
      </c>
      <c r="J100" s="37" t="s">
        <v>209</v>
      </c>
      <c r="K100" s="41">
        <v>2014</v>
      </c>
      <c r="L100" s="42" t="str">
        <f>HYPERLINK("http://www.taylorfrancis.com/books/9781315879857")</f>
        <v>http://www.taylorfrancis.com/books/9781315879857</v>
      </c>
      <c r="M100"/>
    </row>
    <row r="101" spans="1:13" x14ac:dyDescent="0.3">
      <c r="A101" s="36">
        <v>100</v>
      </c>
      <c r="B101" s="37" t="s">
        <v>148</v>
      </c>
      <c r="C101" s="37" t="s">
        <v>496</v>
      </c>
      <c r="D101" s="38">
        <v>9780203586563</v>
      </c>
      <c r="E101" s="38">
        <v>9781848720961</v>
      </c>
      <c r="F101" s="39" t="s">
        <v>709</v>
      </c>
      <c r="G101" s="40">
        <v>1</v>
      </c>
      <c r="H101" s="36" t="s">
        <v>21</v>
      </c>
      <c r="I101" s="37" t="s">
        <v>710</v>
      </c>
      <c r="J101" s="37" t="s">
        <v>209</v>
      </c>
      <c r="K101" s="41">
        <v>2013</v>
      </c>
      <c r="L101" s="42" t="str">
        <f>HYPERLINK("http://www.taylorfrancis.com/books/9780203586563")</f>
        <v>http://www.taylorfrancis.com/books/9780203586563</v>
      </c>
      <c r="M101"/>
    </row>
    <row r="102" spans="1:13" x14ac:dyDescent="0.3">
      <c r="A102" s="36">
        <v>101</v>
      </c>
      <c r="B102" s="37" t="s">
        <v>148</v>
      </c>
      <c r="C102" s="37" t="s">
        <v>499</v>
      </c>
      <c r="D102" s="38">
        <v>9780203930557</v>
      </c>
      <c r="E102" s="38">
        <v>9780415988797</v>
      </c>
      <c r="F102" s="39" t="s">
        <v>711</v>
      </c>
      <c r="G102" s="40">
        <v>1</v>
      </c>
      <c r="H102" s="36" t="s">
        <v>21</v>
      </c>
      <c r="I102" s="37" t="s">
        <v>712</v>
      </c>
      <c r="J102" s="37" t="s">
        <v>154</v>
      </c>
      <c r="K102" s="41">
        <v>2013</v>
      </c>
      <c r="L102" s="42" t="str">
        <f>HYPERLINK("http://www.taylorfrancis.com/books/9780203930557")</f>
        <v>http://www.taylorfrancis.com/books/9780203930557</v>
      </c>
      <c r="M102"/>
    </row>
    <row r="103" spans="1:13" ht="24" x14ac:dyDescent="0.3">
      <c r="A103" s="36">
        <v>102</v>
      </c>
      <c r="B103" s="37" t="s">
        <v>148</v>
      </c>
      <c r="C103" s="37" t="s">
        <v>532</v>
      </c>
      <c r="D103" s="38">
        <v>9780203128459</v>
      </c>
      <c r="E103" s="38">
        <v>9780415504218</v>
      </c>
      <c r="F103" s="39" t="s">
        <v>713</v>
      </c>
      <c r="G103" s="40">
        <v>1</v>
      </c>
      <c r="H103" s="36" t="s">
        <v>21</v>
      </c>
      <c r="I103" s="37" t="s">
        <v>714</v>
      </c>
      <c r="J103" s="37" t="s">
        <v>154</v>
      </c>
      <c r="K103" s="41">
        <v>2012</v>
      </c>
      <c r="L103" s="42" t="str">
        <f>HYPERLINK("http://www.taylorfrancis.com/books/9780203128459")</f>
        <v>http://www.taylorfrancis.com/books/9780203128459</v>
      </c>
      <c r="M103"/>
    </row>
    <row r="104" spans="1:13" x14ac:dyDescent="0.3">
      <c r="A104" s="36">
        <v>103</v>
      </c>
      <c r="B104" s="37" t="s">
        <v>148</v>
      </c>
      <c r="C104" s="37" t="s">
        <v>520</v>
      </c>
      <c r="D104" s="38">
        <v>9780203851913</v>
      </c>
      <c r="E104" s="38">
        <v>9780415578783</v>
      </c>
      <c r="F104" s="39" t="s">
        <v>715</v>
      </c>
      <c r="G104" s="40">
        <v>1</v>
      </c>
      <c r="H104" s="36" t="s">
        <v>21</v>
      </c>
      <c r="I104" s="37" t="s">
        <v>716</v>
      </c>
      <c r="J104" s="37" t="s">
        <v>154</v>
      </c>
      <c r="K104" s="41">
        <v>2012</v>
      </c>
      <c r="L104" s="42" t="str">
        <f>HYPERLINK("http://www.taylorfrancis.com/books/9780203851913")</f>
        <v>http://www.taylorfrancis.com/books/9780203851913</v>
      </c>
      <c r="M104"/>
    </row>
    <row r="105" spans="1:13" x14ac:dyDescent="0.3">
      <c r="A105" s="36">
        <v>104</v>
      </c>
      <c r="B105" s="37" t="s">
        <v>148</v>
      </c>
      <c r="C105" s="37" t="s">
        <v>496</v>
      </c>
      <c r="D105" s="38">
        <v>9781315815275</v>
      </c>
      <c r="E105" s="38">
        <v>9780415665209</v>
      </c>
      <c r="F105" s="39" t="s">
        <v>717</v>
      </c>
      <c r="G105" s="40">
        <v>1</v>
      </c>
      <c r="H105" s="36" t="s">
        <v>164</v>
      </c>
      <c r="I105" s="37" t="s">
        <v>718</v>
      </c>
      <c r="J105" s="37" t="s">
        <v>154</v>
      </c>
      <c r="K105" s="41">
        <v>2015</v>
      </c>
      <c r="L105" s="42" t="str">
        <f>HYPERLINK("http://www.taylorfrancis.com/books/9781315815275")</f>
        <v>http://www.taylorfrancis.com/books/9781315815275</v>
      </c>
      <c r="M105"/>
    </row>
    <row r="106" spans="1:13" x14ac:dyDescent="0.3">
      <c r="A106" s="36">
        <v>105</v>
      </c>
      <c r="B106" s="37" t="s">
        <v>148</v>
      </c>
      <c r="C106" s="37" t="s">
        <v>600</v>
      </c>
      <c r="D106" s="38">
        <v>9781315767772</v>
      </c>
      <c r="E106" s="38">
        <v>9781138785441</v>
      </c>
      <c r="F106" s="39" t="s">
        <v>719</v>
      </c>
      <c r="G106" s="40">
        <v>1</v>
      </c>
      <c r="H106" s="36" t="s">
        <v>21</v>
      </c>
      <c r="I106" s="37" t="s">
        <v>720</v>
      </c>
      <c r="J106" s="37" t="s">
        <v>154</v>
      </c>
      <c r="K106" s="41">
        <v>2015</v>
      </c>
      <c r="L106" s="42" t="str">
        <f>HYPERLINK("http://www.taylorfrancis.com/books/9781315767772")</f>
        <v>http://www.taylorfrancis.com/books/9781315767772</v>
      </c>
      <c r="M106"/>
    </row>
    <row r="107" spans="1:13" ht="24" x14ac:dyDescent="0.3">
      <c r="A107" s="36">
        <v>106</v>
      </c>
      <c r="B107" s="37" t="s">
        <v>148</v>
      </c>
      <c r="C107" s="37" t="s">
        <v>532</v>
      </c>
      <c r="D107" s="38">
        <v>9781315883595</v>
      </c>
      <c r="E107" s="38">
        <v>9780415712927</v>
      </c>
      <c r="F107" s="39" t="s">
        <v>721</v>
      </c>
      <c r="G107" s="40">
        <v>1</v>
      </c>
      <c r="H107" s="36" t="s">
        <v>21</v>
      </c>
      <c r="I107" s="37" t="s">
        <v>722</v>
      </c>
      <c r="J107" s="37" t="s">
        <v>154</v>
      </c>
      <c r="K107" s="41">
        <v>2014</v>
      </c>
      <c r="L107" s="42" t="str">
        <f>HYPERLINK("http://www.taylorfrancis.com/books/9781315883595")</f>
        <v>http://www.taylorfrancis.com/books/9781315883595</v>
      </c>
      <c r="M107"/>
    </row>
    <row r="108" spans="1:13" x14ac:dyDescent="0.3">
      <c r="A108" s="36">
        <v>107</v>
      </c>
      <c r="B108" s="37" t="s">
        <v>148</v>
      </c>
      <c r="C108" s="37" t="s">
        <v>540</v>
      </c>
      <c r="D108" s="38">
        <v>9781315880280</v>
      </c>
      <c r="E108" s="38">
        <v>9780415899093</v>
      </c>
      <c r="F108" s="39" t="s">
        <v>723</v>
      </c>
      <c r="G108" s="40">
        <v>1</v>
      </c>
      <c r="H108" s="36" t="s">
        <v>21</v>
      </c>
      <c r="I108" s="37" t="s">
        <v>724</v>
      </c>
      <c r="J108" s="37" t="s">
        <v>154</v>
      </c>
      <c r="K108" s="41">
        <v>2014</v>
      </c>
      <c r="L108" s="42" t="str">
        <f>HYPERLINK("http://www.taylorfrancis.com/books/9781315880280")</f>
        <v>http://www.taylorfrancis.com/books/9781315880280</v>
      </c>
      <c r="M108"/>
    </row>
    <row r="109" spans="1:13" ht="24" x14ac:dyDescent="0.3">
      <c r="A109" s="36">
        <v>108</v>
      </c>
      <c r="B109" s="37" t="s">
        <v>148</v>
      </c>
      <c r="C109" s="37" t="s">
        <v>493</v>
      </c>
      <c r="D109" s="38">
        <v>9781315764313</v>
      </c>
      <c r="E109" s="38">
        <v>9780415814034</v>
      </c>
      <c r="F109" s="39" t="s">
        <v>725</v>
      </c>
      <c r="G109" s="40">
        <v>1</v>
      </c>
      <c r="H109" s="36" t="s">
        <v>21</v>
      </c>
      <c r="I109" s="37" t="s">
        <v>726</v>
      </c>
      <c r="J109" s="37" t="s">
        <v>154</v>
      </c>
      <c r="K109" s="41">
        <v>2014</v>
      </c>
      <c r="L109" s="42" t="str">
        <f>HYPERLINK("http://www.taylorfrancis.com/books/9781315764313")</f>
        <v>http://www.taylorfrancis.com/books/9781315764313</v>
      </c>
      <c r="M109"/>
    </row>
    <row r="110" spans="1:13" x14ac:dyDescent="0.3">
      <c r="A110" s="36">
        <v>109</v>
      </c>
      <c r="B110" s="37" t="s">
        <v>148</v>
      </c>
      <c r="C110" s="37" t="s">
        <v>600</v>
      </c>
      <c r="D110" s="38">
        <v>9781315744506</v>
      </c>
      <c r="E110" s="38">
        <v>9781844658053</v>
      </c>
      <c r="F110" s="39" t="s">
        <v>727</v>
      </c>
      <c r="G110" s="40">
        <v>1</v>
      </c>
      <c r="H110" s="36" t="s">
        <v>21</v>
      </c>
      <c r="I110" s="37" t="s">
        <v>728</v>
      </c>
      <c r="J110" s="37" t="s">
        <v>154</v>
      </c>
      <c r="K110" s="41">
        <v>2015</v>
      </c>
      <c r="L110" s="42" t="str">
        <f>HYPERLINK("http://www.taylorfrancis.com/books/9781315744506")</f>
        <v>http://www.taylorfrancis.com/books/9781315744506</v>
      </c>
      <c r="M110"/>
    </row>
    <row r="111" spans="1:13" ht="24" x14ac:dyDescent="0.3">
      <c r="A111" s="36">
        <v>110</v>
      </c>
      <c r="B111" s="37" t="s">
        <v>148</v>
      </c>
      <c r="C111" s="37" t="s">
        <v>504</v>
      </c>
      <c r="D111" s="38">
        <v>9780203761922</v>
      </c>
      <c r="E111" s="38">
        <v>9780415704601</v>
      </c>
      <c r="F111" s="39" t="s">
        <v>729</v>
      </c>
      <c r="G111" s="40">
        <v>1</v>
      </c>
      <c r="H111" s="36" t="s">
        <v>83</v>
      </c>
      <c r="I111" s="37" t="s">
        <v>730</v>
      </c>
      <c r="J111" s="37" t="s">
        <v>154</v>
      </c>
      <c r="K111" s="41">
        <v>2014</v>
      </c>
      <c r="L111" s="42" t="str">
        <f>HYPERLINK("http://www.taylorfrancis.com/books/9780203761922")</f>
        <v>http://www.taylorfrancis.com/books/9780203761922</v>
      </c>
      <c r="M111"/>
    </row>
    <row r="112" spans="1:13" ht="24" x14ac:dyDescent="0.3">
      <c r="A112" s="36">
        <v>111</v>
      </c>
      <c r="B112" s="37" t="s">
        <v>148</v>
      </c>
      <c r="C112" s="37" t="s">
        <v>532</v>
      </c>
      <c r="D112" s="38">
        <v>9781315775401</v>
      </c>
      <c r="E112" s="38">
        <v>9781138025035</v>
      </c>
      <c r="F112" s="39" t="s">
        <v>731</v>
      </c>
      <c r="G112" s="40">
        <v>1</v>
      </c>
      <c r="H112" s="36" t="s">
        <v>21</v>
      </c>
      <c r="I112" s="37" t="s">
        <v>732</v>
      </c>
      <c r="J112" s="37" t="s">
        <v>154</v>
      </c>
      <c r="K112" s="41">
        <v>2015</v>
      </c>
      <c r="L112" s="42" t="str">
        <f>HYPERLINK("http://www.taylorfrancis.com/books/9781315775401")</f>
        <v>http://www.taylorfrancis.com/books/9781315775401</v>
      </c>
      <c r="M112"/>
    </row>
    <row r="113" spans="1:13" ht="24" x14ac:dyDescent="0.3">
      <c r="A113" s="36">
        <v>112</v>
      </c>
      <c r="B113" s="37" t="s">
        <v>148</v>
      </c>
      <c r="C113" s="37" t="s">
        <v>504</v>
      </c>
      <c r="D113" s="38">
        <v>9780203772287</v>
      </c>
      <c r="E113" s="38">
        <v>9780415838726</v>
      </c>
      <c r="F113" s="39" t="s">
        <v>733</v>
      </c>
      <c r="G113" s="40">
        <v>1</v>
      </c>
      <c r="H113" s="36" t="s">
        <v>164</v>
      </c>
      <c r="I113" s="37" t="s">
        <v>734</v>
      </c>
      <c r="J113" s="37" t="s">
        <v>154</v>
      </c>
      <c r="K113" s="41">
        <v>2015</v>
      </c>
      <c r="L113" s="42" t="str">
        <f>HYPERLINK("http://www.taylorfrancis.com/books/9780203772287")</f>
        <v>http://www.taylorfrancis.com/books/9780203772287</v>
      </c>
      <c r="M113"/>
    </row>
    <row r="114" spans="1:13" x14ac:dyDescent="0.3">
      <c r="A114" s="36">
        <v>113</v>
      </c>
      <c r="B114" s="37" t="s">
        <v>148</v>
      </c>
      <c r="C114" s="37" t="s">
        <v>520</v>
      </c>
      <c r="D114" s="38">
        <v>9780203077276</v>
      </c>
      <c r="E114" s="38">
        <v>9780415806930</v>
      </c>
      <c r="F114" s="39" t="s">
        <v>735</v>
      </c>
      <c r="G114" s="40">
        <v>1</v>
      </c>
      <c r="H114" s="36" t="s">
        <v>21</v>
      </c>
      <c r="I114" s="37" t="s">
        <v>736</v>
      </c>
      <c r="J114" s="37" t="s">
        <v>154</v>
      </c>
      <c r="K114" s="41">
        <v>2013</v>
      </c>
      <c r="L114" s="42" t="str">
        <f>HYPERLINK("http://www.taylorfrancis.com/books/9780203077276")</f>
        <v>http://www.taylorfrancis.com/books/9780203077276</v>
      </c>
      <c r="M114"/>
    </row>
    <row r="115" spans="1:13" x14ac:dyDescent="0.3">
      <c r="A115" s="36">
        <v>114</v>
      </c>
      <c r="B115" s="37" t="s">
        <v>148</v>
      </c>
      <c r="C115" s="37" t="s">
        <v>523</v>
      </c>
      <c r="D115" s="38">
        <v>9781315815190</v>
      </c>
      <c r="E115" s="38">
        <v>9780415739153</v>
      </c>
      <c r="F115" s="39" t="s">
        <v>737</v>
      </c>
      <c r="G115" s="40">
        <v>1</v>
      </c>
      <c r="H115" s="36" t="s">
        <v>21</v>
      </c>
      <c r="I115" s="37" t="s">
        <v>738</v>
      </c>
      <c r="J115" s="37" t="s">
        <v>154</v>
      </c>
      <c r="K115" s="41">
        <v>2015</v>
      </c>
      <c r="L115" s="42" t="str">
        <f>HYPERLINK("http://www.taylorfrancis.com/books/9781315815190")</f>
        <v>http://www.taylorfrancis.com/books/9781315815190</v>
      </c>
      <c r="M115"/>
    </row>
    <row r="116" spans="1:13" x14ac:dyDescent="0.3">
      <c r="A116" s="36">
        <v>115</v>
      </c>
      <c r="B116" s="37" t="s">
        <v>148</v>
      </c>
      <c r="C116" s="37" t="s">
        <v>600</v>
      </c>
      <c r="D116" s="38">
        <v>9780203117095</v>
      </c>
      <c r="E116" s="38">
        <v>9780415530064</v>
      </c>
      <c r="F116" s="39" t="s">
        <v>739</v>
      </c>
      <c r="G116" s="40">
        <v>1</v>
      </c>
      <c r="H116" s="36" t="s">
        <v>21</v>
      </c>
      <c r="I116" s="37" t="s">
        <v>740</v>
      </c>
      <c r="J116" s="37" t="s">
        <v>154</v>
      </c>
      <c r="K116" s="41">
        <v>2013</v>
      </c>
      <c r="L116" s="42" t="str">
        <f>HYPERLINK("http://www.taylorfrancis.com/books/9780203117095")</f>
        <v>http://www.taylorfrancis.com/books/9780203117095</v>
      </c>
      <c r="M116"/>
    </row>
    <row r="117" spans="1:13" x14ac:dyDescent="0.3">
      <c r="A117" s="36">
        <v>116</v>
      </c>
      <c r="B117" s="37" t="s">
        <v>148</v>
      </c>
      <c r="C117" s="37" t="s">
        <v>540</v>
      </c>
      <c r="D117" s="38">
        <v>9781315885803</v>
      </c>
      <c r="E117" s="38">
        <v>9780415709026</v>
      </c>
      <c r="F117" s="39" t="s">
        <v>741</v>
      </c>
      <c r="G117" s="40">
        <v>1</v>
      </c>
      <c r="H117" s="36" t="s">
        <v>21</v>
      </c>
      <c r="I117" s="37" t="s">
        <v>742</v>
      </c>
      <c r="J117" s="37" t="s">
        <v>154</v>
      </c>
      <c r="K117" s="41">
        <v>2014</v>
      </c>
      <c r="L117" s="42" t="str">
        <f>HYPERLINK("http://www.taylorfrancis.com/books/9781315885803")</f>
        <v>http://www.taylorfrancis.com/books/9781315885803</v>
      </c>
      <c r="M117"/>
    </row>
    <row r="118" spans="1:13" x14ac:dyDescent="0.3">
      <c r="A118" s="36">
        <v>117</v>
      </c>
      <c r="B118" s="37" t="s">
        <v>148</v>
      </c>
      <c r="C118" s="37" t="s">
        <v>520</v>
      </c>
      <c r="D118" s="38">
        <v>9780203856123</v>
      </c>
      <c r="E118" s="38">
        <v>9780415572552</v>
      </c>
      <c r="F118" s="39" t="s">
        <v>743</v>
      </c>
      <c r="G118" s="40">
        <v>1</v>
      </c>
      <c r="H118" s="36" t="s">
        <v>21</v>
      </c>
      <c r="I118" s="37" t="s">
        <v>744</v>
      </c>
      <c r="J118" s="37" t="s">
        <v>154</v>
      </c>
      <c r="K118" s="41">
        <v>2015</v>
      </c>
      <c r="L118" s="42" t="str">
        <f>HYPERLINK("http://www.taylorfrancis.com/books/9780203856123")</f>
        <v>http://www.taylorfrancis.com/books/9780203856123</v>
      </c>
      <c r="M118"/>
    </row>
    <row r="119" spans="1:13" x14ac:dyDescent="0.3">
      <c r="A119" s="36">
        <v>118</v>
      </c>
      <c r="B119" s="37" t="s">
        <v>148</v>
      </c>
      <c r="C119" s="37" t="s">
        <v>507</v>
      </c>
      <c r="D119" s="38">
        <v>9781315767130</v>
      </c>
      <c r="E119" s="38">
        <v>9781138786714</v>
      </c>
      <c r="F119" s="39" t="s">
        <v>745</v>
      </c>
      <c r="G119" s="40">
        <v>1</v>
      </c>
      <c r="H119" s="36" t="s">
        <v>164</v>
      </c>
      <c r="I119" s="37" t="s">
        <v>746</v>
      </c>
      <c r="J119" s="37" t="s">
        <v>154</v>
      </c>
      <c r="K119" s="41">
        <v>2014</v>
      </c>
      <c r="L119" s="42" t="str">
        <f>HYPERLINK("http://www.taylorfrancis.com/books/9781315767130")</f>
        <v>http://www.taylorfrancis.com/books/9781315767130</v>
      </c>
      <c r="M119"/>
    </row>
    <row r="120" spans="1:13" ht="24" x14ac:dyDescent="0.3">
      <c r="A120" s="36">
        <v>119</v>
      </c>
      <c r="B120" s="37" t="s">
        <v>148</v>
      </c>
      <c r="C120" s="37" t="s">
        <v>496</v>
      </c>
      <c r="D120" s="38">
        <v>9780203754221</v>
      </c>
      <c r="E120" s="38">
        <v>9780415844239</v>
      </c>
      <c r="F120" s="39" t="s">
        <v>747</v>
      </c>
      <c r="G120" s="40">
        <v>1</v>
      </c>
      <c r="H120" s="36" t="s">
        <v>21</v>
      </c>
      <c r="I120" s="37" t="s">
        <v>748</v>
      </c>
      <c r="J120" s="37" t="s">
        <v>154</v>
      </c>
      <c r="K120" s="41">
        <v>2014</v>
      </c>
      <c r="L120" s="42" t="str">
        <f>HYPERLINK("http://www.taylorfrancis.com/books/9780203754221")</f>
        <v>http://www.taylorfrancis.com/books/9780203754221</v>
      </c>
      <c r="M120"/>
    </row>
    <row r="121" spans="1:13" ht="24" x14ac:dyDescent="0.3">
      <c r="A121" s="36">
        <v>120</v>
      </c>
      <c r="B121" s="37" t="s">
        <v>148</v>
      </c>
      <c r="C121" s="37" t="s">
        <v>600</v>
      </c>
      <c r="D121" s="38">
        <v>9780203123058</v>
      </c>
      <c r="E121" s="38">
        <v>9780415519335</v>
      </c>
      <c r="F121" s="39" t="s">
        <v>749</v>
      </c>
      <c r="G121" s="40">
        <v>1</v>
      </c>
      <c r="H121" s="36" t="s">
        <v>83</v>
      </c>
      <c r="I121" s="37" t="s">
        <v>750</v>
      </c>
      <c r="J121" s="37" t="s">
        <v>154</v>
      </c>
      <c r="K121" s="41">
        <v>2015</v>
      </c>
      <c r="L121" s="42" t="str">
        <f>HYPERLINK("http://www.taylorfrancis.com/books/9780203123058")</f>
        <v>http://www.taylorfrancis.com/books/9780203123058</v>
      </c>
      <c r="M121"/>
    </row>
    <row r="122" spans="1:13" ht="24" x14ac:dyDescent="0.3">
      <c r="A122" s="36">
        <v>121</v>
      </c>
      <c r="B122" s="37" t="s">
        <v>148</v>
      </c>
      <c r="C122" s="37" t="s">
        <v>493</v>
      </c>
      <c r="D122" s="38">
        <v>9780203749425</v>
      </c>
      <c r="E122" s="38">
        <v>9780415899611</v>
      </c>
      <c r="F122" s="39" t="s">
        <v>751</v>
      </c>
      <c r="G122" s="40">
        <v>1</v>
      </c>
      <c r="H122" s="36" t="s">
        <v>21</v>
      </c>
      <c r="I122" s="37" t="s">
        <v>752</v>
      </c>
      <c r="J122" s="37" t="s">
        <v>154</v>
      </c>
      <c r="K122" s="41">
        <v>2014</v>
      </c>
      <c r="L122" s="42" t="str">
        <f>HYPERLINK("http://www.taylorfrancis.com/books/9780203749425")</f>
        <v>http://www.taylorfrancis.com/books/9780203749425</v>
      </c>
      <c r="M122"/>
    </row>
    <row r="123" spans="1:13" ht="24" x14ac:dyDescent="0.3">
      <c r="A123" s="36">
        <v>122</v>
      </c>
      <c r="B123" s="37" t="s">
        <v>148</v>
      </c>
      <c r="C123" s="37" t="s">
        <v>499</v>
      </c>
      <c r="D123" s="38">
        <v>9780203467497</v>
      </c>
      <c r="E123" s="38">
        <v>9780415596022</v>
      </c>
      <c r="F123" s="39" t="s">
        <v>753</v>
      </c>
      <c r="G123" s="40">
        <v>1</v>
      </c>
      <c r="H123" s="36" t="s">
        <v>21</v>
      </c>
      <c r="I123" s="37" t="s">
        <v>754</v>
      </c>
      <c r="J123" s="37" t="s">
        <v>154</v>
      </c>
      <c r="K123" s="41">
        <v>2013</v>
      </c>
      <c r="L123" s="42" t="str">
        <f>HYPERLINK("http://www.taylorfrancis.com/books/9780203467497")</f>
        <v>http://www.taylorfrancis.com/books/9780203467497</v>
      </c>
      <c r="M123"/>
    </row>
    <row r="124" spans="1:13" x14ac:dyDescent="0.3">
      <c r="A124" s="36">
        <v>123</v>
      </c>
      <c r="B124" s="37" t="s">
        <v>148</v>
      </c>
      <c r="C124" s="37" t="s">
        <v>504</v>
      </c>
      <c r="D124" s="38">
        <v>9781315797298</v>
      </c>
      <c r="E124" s="38">
        <v>9780415616010</v>
      </c>
      <c r="F124" s="39" t="s">
        <v>755</v>
      </c>
      <c r="G124" s="40">
        <v>1</v>
      </c>
      <c r="H124" s="36" t="s">
        <v>83</v>
      </c>
      <c r="I124" s="37" t="s">
        <v>756</v>
      </c>
      <c r="J124" s="37" t="s">
        <v>154</v>
      </c>
      <c r="K124" s="41">
        <v>2014</v>
      </c>
      <c r="L124" s="42" t="str">
        <f>HYPERLINK("http://www.taylorfrancis.com/books/9781315797298")</f>
        <v>http://www.taylorfrancis.com/books/9781315797298</v>
      </c>
      <c r="M124"/>
    </row>
    <row r="125" spans="1:13" ht="24" x14ac:dyDescent="0.3">
      <c r="A125" s="36">
        <v>124</v>
      </c>
      <c r="B125" s="37" t="s">
        <v>148</v>
      </c>
      <c r="C125" s="37" t="s">
        <v>592</v>
      </c>
      <c r="D125" s="38">
        <v>9780203741887</v>
      </c>
      <c r="E125" s="38">
        <v>9780415854795</v>
      </c>
      <c r="F125" s="39" t="s">
        <v>757</v>
      </c>
      <c r="G125" s="40">
        <v>1</v>
      </c>
      <c r="H125" s="36" t="s">
        <v>21</v>
      </c>
      <c r="I125" s="37" t="s">
        <v>758</v>
      </c>
      <c r="J125" s="37" t="s">
        <v>154</v>
      </c>
      <c r="K125" s="41">
        <v>2015</v>
      </c>
      <c r="L125" s="42" t="str">
        <f>HYPERLINK("http://www.taylorfrancis.com/books/9780203741887")</f>
        <v>http://www.taylorfrancis.com/books/9780203741887</v>
      </c>
      <c r="M125"/>
    </row>
    <row r="126" spans="1:13" x14ac:dyDescent="0.3">
      <c r="A126" s="36">
        <v>125</v>
      </c>
      <c r="B126" s="37" t="s">
        <v>148</v>
      </c>
      <c r="C126" s="37" t="s">
        <v>532</v>
      </c>
      <c r="D126" s="38">
        <v>9780203082423</v>
      </c>
      <c r="E126" s="38">
        <v>9780415638395</v>
      </c>
      <c r="F126" s="39" t="s">
        <v>759</v>
      </c>
      <c r="G126" s="40">
        <v>1</v>
      </c>
      <c r="H126" s="36" t="s">
        <v>21</v>
      </c>
      <c r="I126" s="37" t="s">
        <v>760</v>
      </c>
      <c r="J126" s="37" t="s">
        <v>154</v>
      </c>
      <c r="K126" s="41">
        <v>2013</v>
      </c>
      <c r="L126" s="42" t="str">
        <f>HYPERLINK("http://www.taylorfrancis.com/books/9780203082423")</f>
        <v>http://www.taylorfrancis.com/books/9780203082423</v>
      </c>
      <c r="M126"/>
    </row>
    <row r="127" spans="1:13" ht="24" x14ac:dyDescent="0.3">
      <c r="A127" s="36">
        <v>126</v>
      </c>
      <c r="B127" s="37" t="s">
        <v>148</v>
      </c>
      <c r="C127" s="37" t="s">
        <v>507</v>
      </c>
      <c r="D127" s="38">
        <v>9781315814285</v>
      </c>
      <c r="E127" s="38">
        <v>9780415841290</v>
      </c>
      <c r="F127" s="39" t="s">
        <v>761</v>
      </c>
      <c r="G127" s="40">
        <v>1</v>
      </c>
      <c r="H127" s="36" t="s">
        <v>21</v>
      </c>
      <c r="I127" s="37" t="s">
        <v>762</v>
      </c>
      <c r="J127" s="37" t="s">
        <v>154</v>
      </c>
      <c r="K127" s="41">
        <v>2015</v>
      </c>
      <c r="L127" s="42" t="str">
        <f>HYPERLINK("http://www.taylorfrancis.com/books/9781315814285")</f>
        <v>http://www.taylorfrancis.com/books/9781315814285</v>
      </c>
      <c r="M127"/>
    </row>
    <row r="128" spans="1:13" x14ac:dyDescent="0.3">
      <c r="A128" s="36">
        <v>127</v>
      </c>
      <c r="B128" s="37" t="s">
        <v>148</v>
      </c>
      <c r="C128" s="37" t="s">
        <v>504</v>
      </c>
      <c r="D128" s="38">
        <v>9781315832746</v>
      </c>
      <c r="E128" s="38">
        <v>9780415873710</v>
      </c>
      <c r="F128" s="39" t="s">
        <v>763</v>
      </c>
      <c r="G128" s="40">
        <v>1</v>
      </c>
      <c r="H128" s="36" t="s">
        <v>83</v>
      </c>
      <c r="I128" s="37" t="s">
        <v>764</v>
      </c>
      <c r="J128" s="37" t="s">
        <v>154</v>
      </c>
      <c r="K128" s="41">
        <v>2014</v>
      </c>
      <c r="L128" s="42" t="str">
        <f>HYPERLINK("http://www.taylorfrancis.com/books/9781315832746")</f>
        <v>http://www.taylorfrancis.com/books/9781315832746</v>
      </c>
      <c r="M128"/>
    </row>
    <row r="129" spans="1:13" ht="24" x14ac:dyDescent="0.3">
      <c r="A129" s="36">
        <v>128</v>
      </c>
      <c r="B129" s="37" t="s">
        <v>148</v>
      </c>
      <c r="C129" s="37" t="s">
        <v>496</v>
      </c>
      <c r="D129" s="38">
        <v>9780203122259</v>
      </c>
      <c r="E129" s="38">
        <v>9780415890359</v>
      </c>
      <c r="F129" s="39" t="s">
        <v>765</v>
      </c>
      <c r="G129" s="40">
        <v>1</v>
      </c>
      <c r="H129" s="36" t="s">
        <v>21</v>
      </c>
      <c r="I129" s="37" t="s">
        <v>766</v>
      </c>
      <c r="J129" s="37" t="s">
        <v>154</v>
      </c>
      <c r="K129" s="41">
        <v>2012</v>
      </c>
      <c r="L129" s="42" t="str">
        <f>HYPERLINK("http://www.taylorfrancis.com/books/9780203122259")</f>
        <v>http://www.taylorfrancis.com/books/9780203122259</v>
      </c>
      <c r="M129"/>
    </row>
    <row r="130" spans="1:13" ht="24" x14ac:dyDescent="0.3">
      <c r="A130" s="36">
        <v>129</v>
      </c>
      <c r="B130" s="37" t="s">
        <v>148</v>
      </c>
      <c r="C130" s="37" t="s">
        <v>532</v>
      </c>
      <c r="D130" s="38">
        <v>9780203066140</v>
      </c>
      <c r="E130" s="38">
        <v>9780415815666</v>
      </c>
      <c r="F130" s="39" t="s">
        <v>767</v>
      </c>
      <c r="G130" s="40">
        <v>1</v>
      </c>
      <c r="H130" s="36" t="s">
        <v>21</v>
      </c>
      <c r="I130" s="37" t="s">
        <v>768</v>
      </c>
      <c r="J130" s="37" t="s">
        <v>154</v>
      </c>
      <c r="K130" s="41">
        <v>2015</v>
      </c>
      <c r="L130" s="42" t="str">
        <f>HYPERLINK("http://www.taylorfrancis.com/books/9780203066140")</f>
        <v>http://www.taylorfrancis.com/books/9780203066140</v>
      </c>
      <c r="M130"/>
    </row>
    <row r="131" spans="1:13" x14ac:dyDescent="0.3">
      <c r="A131" s="36">
        <v>130</v>
      </c>
      <c r="B131" s="37" t="s">
        <v>148</v>
      </c>
      <c r="C131" s="37" t="s">
        <v>600</v>
      </c>
      <c r="D131" s="38">
        <v>9780203104606</v>
      </c>
      <c r="E131" s="38">
        <v>9780415520799</v>
      </c>
      <c r="F131" s="39" t="s">
        <v>769</v>
      </c>
      <c r="G131" s="40">
        <v>1</v>
      </c>
      <c r="H131" s="36" t="s">
        <v>21</v>
      </c>
      <c r="I131" s="37" t="s">
        <v>770</v>
      </c>
      <c r="J131" s="37" t="s">
        <v>154</v>
      </c>
      <c r="K131" s="41">
        <v>2013</v>
      </c>
      <c r="L131" s="42" t="str">
        <f>HYPERLINK("http://www.taylorfrancis.com/books/9780203104606")</f>
        <v>http://www.taylorfrancis.com/books/9780203104606</v>
      </c>
      <c r="M131"/>
    </row>
    <row r="132" spans="1:13" x14ac:dyDescent="0.3">
      <c r="A132" s="36">
        <v>131</v>
      </c>
      <c r="B132" s="37" t="s">
        <v>148</v>
      </c>
      <c r="C132" s="37" t="s">
        <v>600</v>
      </c>
      <c r="D132" s="38">
        <v>9781315884059</v>
      </c>
      <c r="E132" s="38">
        <v>9780415712446</v>
      </c>
      <c r="F132" s="39" t="s">
        <v>771</v>
      </c>
      <c r="G132" s="40">
        <v>1</v>
      </c>
      <c r="H132" s="36" t="s">
        <v>83</v>
      </c>
      <c r="I132" s="37" t="s">
        <v>772</v>
      </c>
      <c r="J132" s="37" t="s">
        <v>154</v>
      </c>
      <c r="K132" s="41">
        <v>2014</v>
      </c>
      <c r="L132" s="42" t="str">
        <f>HYPERLINK("http://www.taylorfrancis.com/books/9781315884059")</f>
        <v>http://www.taylorfrancis.com/books/9781315884059</v>
      </c>
      <c r="M132"/>
    </row>
    <row r="133" spans="1:13" ht="24" x14ac:dyDescent="0.3">
      <c r="A133" s="36">
        <v>132</v>
      </c>
      <c r="B133" s="37" t="s">
        <v>148</v>
      </c>
      <c r="C133" s="37" t="s">
        <v>532</v>
      </c>
      <c r="D133" s="38">
        <v>9780203113493</v>
      </c>
      <c r="E133" s="38">
        <v>9780415534314</v>
      </c>
      <c r="F133" s="39" t="s">
        <v>773</v>
      </c>
      <c r="G133" s="40">
        <v>1</v>
      </c>
      <c r="H133" s="36" t="s">
        <v>21</v>
      </c>
      <c r="I133" s="37" t="s">
        <v>774</v>
      </c>
      <c r="J133" s="37" t="s">
        <v>154</v>
      </c>
      <c r="K133" s="41">
        <v>2014</v>
      </c>
      <c r="L133" s="42" t="str">
        <f>HYPERLINK("http://www.taylorfrancis.com/books/9780203113493")</f>
        <v>http://www.taylorfrancis.com/books/9780203113493</v>
      </c>
      <c r="M133"/>
    </row>
    <row r="134" spans="1:13" x14ac:dyDescent="0.3">
      <c r="A134" s="36">
        <v>133</v>
      </c>
      <c r="B134" s="37" t="s">
        <v>148</v>
      </c>
      <c r="C134" s="37" t="s">
        <v>600</v>
      </c>
      <c r="D134" s="38">
        <v>9780203126752</v>
      </c>
      <c r="E134" s="38">
        <v>9780415610360</v>
      </c>
      <c r="F134" s="39" t="s">
        <v>775</v>
      </c>
      <c r="G134" s="40">
        <v>1</v>
      </c>
      <c r="H134" s="36" t="s">
        <v>83</v>
      </c>
      <c r="I134" s="37" t="s">
        <v>776</v>
      </c>
      <c r="J134" s="37" t="s">
        <v>154</v>
      </c>
      <c r="K134" s="41">
        <v>2012</v>
      </c>
      <c r="L134" s="42" t="str">
        <f>HYPERLINK("http://www.taylorfrancis.com/books/9780203126752")</f>
        <v>http://www.taylorfrancis.com/books/9780203126752</v>
      </c>
      <c r="M134"/>
    </row>
    <row r="135" spans="1:13" ht="24" x14ac:dyDescent="0.3">
      <c r="A135" s="36">
        <v>134</v>
      </c>
      <c r="B135" s="37" t="s">
        <v>148</v>
      </c>
      <c r="C135" s="37" t="s">
        <v>499</v>
      </c>
      <c r="D135" s="38">
        <v>9781315858142</v>
      </c>
      <c r="E135" s="38">
        <v>9780415722681</v>
      </c>
      <c r="F135" s="39" t="s">
        <v>777</v>
      </c>
      <c r="G135" s="40">
        <v>1</v>
      </c>
      <c r="H135" s="36" t="s">
        <v>21</v>
      </c>
      <c r="I135" s="37" t="s">
        <v>778</v>
      </c>
      <c r="J135" s="37" t="s">
        <v>154</v>
      </c>
      <c r="K135" s="41">
        <v>2014</v>
      </c>
      <c r="L135" s="42" t="str">
        <f>HYPERLINK("http://www.taylorfrancis.com/books/9781315858142")</f>
        <v>http://www.taylorfrancis.com/books/9781315858142</v>
      </c>
      <c r="M135"/>
    </row>
    <row r="136" spans="1:13" ht="24" x14ac:dyDescent="0.3">
      <c r="A136" s="36">
        <v>135</v>
      </c>
      <c r="B136" s="37" t="s">
        <v>148</v>
      </c>
      <c r="C136" s="37" t="s">
        <v>532</v>
      </c>
      <c r="D136" s="38">
        <v>9781315775777</v>
      </c>
      <c r="E136" s="38">
        <v>9781138024397</v>
      </c>
      <c r="F136" s="39" t="s">
        <v>779</v>
      </c>
      <c r="G136" s="40">
        <v>1</v>
      </c>
      <c r="H136" s="36" t="s">
        <v>21</v>
      </c>
      <c r="I136" s="37" t="s">
        <v>780</v>
      </c>
      <c r="J136" s="37" t="s">
        <v>154</v>
      </c>
      <c r="K136" s="41">
        <v>2015</v>
      </c>
      <c r="L136" s="42" t="str">
        <f>HYPERLINK("http://www.taylorfrancis.com/books/9781315775777")</f>
        <v>http://www.taylorfrancis.com/books/9781315775777</v>
      </c>
      <c r="M136"/>
    </row>
    <row r="137" spans="1:13" ht="24" x14ac:dyDescent="0.3">
      <c r="A137" s="36">
        <v>136</v>
      </c>
      <c r="B137" s="37" t="s">
        <v>148</v>
      </c>
      <c r="C137" s="37" t="s">
        <v>523</v>
      </c>
      <c r="D137" s="38">
        <v>9780203828588</v>
      </c>
      <c r="E137" s="38">
        <v>9781848729445</v>
      </c>
      <c r="F137" s="39" t="s">
        <v>781</v>
      </c>
      <c r="G137" s="40">
        <v>1</v>
      </c>
      <c r="H137" s="36" t="s">
        <v>83</v>
      </c>
      <c r="I137" s="37" t="s">
        <v>782</v>
      </c>
      <c r="J137" s="37" t="s">
        <v>154</v>
      </c>
      <c r="K137" s="41">
        <v>2012</v>
      </c>
      <c r="L137" s="42" t="str">
        <f>HYPERLINK("http://www.taylorfrancis.com/books/9780203828588")</f>
        <v>http://www.taylorfrancis.com/books/9780203828588</v>
      </c>
      <c r="M137"/>
    </row>
    <row r="138" spans="1:13" x14ac:dyDescent="0.3">
      <c r="A138" s="36">
        <v>137</v>
      </c>
      <c r="B138" s="37" t="s">
        <v>148</v>
      </c>
      <c r="C138" s="37" t="s">
        <v>499</v>
      </c>
      <c r="D138" s="38">
        <v>9781315779010</v>
      </c>
      <c r="E138" s="38">
        <v>9780415636308</v>
      </c>
      <c r="F138" s="39" t="s">
        <v>783</v>
      </c>
      <c r="G138" s="40">
        <v>1</v>
      </c>
      <c r="H138" s="36" t="s">
        <v>83</v>
      </c>
      <c r="I138" s="37" t="s">
        <v>784</v>
      </c>
      <c r="J138" s="37" t="s">
        <v>154</v>
      </c>
      <c r="K138" s="41">
        <v>2014</v>
      </c>
      <c r="L138" s="42" t="str">
        <f>HYPERLINK("http://www.taylorfrancis.com/books/9781315779010")</f>
        <v>http://www.taylorfrancis.com/books/9781315779010</v>
      </c>
      <c r="M138"/>
    </row>
    <row r="139" spans="1:13" x14ac:dyDescent="0.3">
      <c r="A139" s="36">
        <v>138</v>
      </c>
      <c r="B139" s="37" t="s">
        <v>148</v>
      </c>
      <c r="C139" s="37" t="s">
        <v>496</v>
      </c>
      <c r="D139" s="38">
        <v>9780203082171</v>
      </c>
      <c r="E139" s="38">
        <v>9781841698748</v>
      </c>
      <c r="F139" s="39" t="s">
        <v>785</v>
      </c>
      <c r="G139" s="40">
        <v>1</v>
      </c>
      <c r="H139" s="36" t="s">
        <v>83</v>
      </c>
      <c r="I139" s="37" t="s">
        <v>786</v>
      </c>
      <c r="J139" s="37" t="s">
        <v>209</v>
      </c>
      <c r="K139" s="41">
        <v>2013</v>
      </c>
      <c r="L139" s="42" t="str">
        <f>HYPERLINK("http://www.taylorfrancis.com/books/9780203082171")</f>
        <v>http://www.taylorfrancis.com/books/9780203082171</v>
      </c>
      <c r="M139"/>
    </row>
    <row r="140" spans="1:13" ht="24" x14ac:dyDescent="0.3">
      <c r="A140" s="36">
        <v>139</v>
      </c>
      <c r="B140" s="37" t="s">
        <v>148</v>
      </c>
      <c r="C140" s="37" t="s">
        <v>592</v>
      </c>
      <c r="D140" s="38">
        <v>9781315818627</v>
      </c>
      <c r="E140" s="38">
        <v>9780415857383</v>
      </c>
      <c r="F140" s="39" t="s">
        <v>787</v>
      </c>
      <c r="G140" s="40">
        <v>1</v>
      </c>
      <c r="H140" s="36" t="s">
        <v>21</v>
      </c>
      <c r="I140" s="37" t="s">
        <v>788</v>
      </c>
      <c r="J140" s="37" t="s">
        <v>154</v>
      </c>
      <c r="K140" s="41">
        <v>2014</v>
      </c>
      <c r="L140" s="42" t="str">
        <f>HYPERLINK("http://www.taylorfrancis.com/books/9781315818627")</f>
        <v>http://www.taylorfrancis.com/books/9781315818627</v>
      </c>
      <c r="M140"/>
    </row>
    <row r="141" spans="1:13" x14ac:dyDescent="0.3">
      <c r="A141" s="36">
        <v>140</v>
      </c>
      <c r="B141" s="37" t="s">
        <v>148</v>
      </c>
      <c r="C141" s="37" t="s">
        <v>499</v>
      </c>
      <c r="D141" s="38">
        <v>9780203094235</v>
      </c>
      <c r="E141" s="38">
        <v>9780415668071</v>
      </c>
      <c r="F141" s="39" t="s">
        <v>789</v>
      </c>
      <c r="G141" s="40">
        <v>1</v>
      </c>
      <c r="H141" s="36" t="s">
        <v>83</v>
      </c>
      <c r="I141" s="37" t="s">
        <v>790</v>
      </c>
      <c r="J141" s="37" t="s">
        <v>154</v>
      </c>
      <c r="K141" s="41">
        <v>2013</v>
      </c>
      <c r="L141" s="42" t="str">
        <f>HYPERLINK("http://www.taylorfrancis.com/books/9780203094235")</f>
        <v>http://www.taylorfrancis.com/books/9780203094235</v>
      </c>
      <c r="M141"/>
    </row>
    <row r="142" spans="1:13" x14ac:dyDescent="0.3">
      <c r="A142" s="36">
        <v>141</v>
      </c>
      <c r="B142" s="37" t="s">
        <v>148</v>
      </c>
      <c r="C142" s="37" t="s">
        <v>499</v>
      </c>
      <c r="D142" s="38">
        <v>9781315757018</v>
      </c>
      <c r="E142" s="38">
        <v>9781138797604</v>
      </c>
      <c r="F142" s="39" t="s">
        <v>791</v>
      </c>
      <c r="G142" s="40">
        <v>1</v>
      </c>
      <c r="H142" s="36" t="s">
        <v>21</v>
      </c>
      <c r="I142" s="37" t="s">
        <v>792</v>
      </c>
      <c r="J142" s="37" t="s">
        <v>154</v>
      </c>
      <c r="K142" s="41">
        <v>2015</v>
      </c>
      <c r="L142" s="42" t="str">
        <f>HYPERLINK("http://www.taylorfrancis.com/books/9781315757018")</f>
        <v>http://www.taylorfrancis.com/books/9781315757018</v>
      </c>
      <c r="M142"/>
    </row>
    <row r="143" spans="1:13" x14ac:dyDescent="0.3">
      <c r="A143" s="36">
        <v>142</v>
      </c>
      <c r="B143" s="37" t="s">
        <v>148</v>
      </c>
      <c r="C143" s="37" t="s">
        <v>499</v>
      </c>
      <c r="D143" s="38">
        <v>9780203073506</v>
      </c>
      <c r="E143" s="38">
        <v>9780415661416</v>
      </c>
      <c r="F143" s="39" t="s">
        <v>793</v>
      </c>
      <c r="G143" s="40">
        <v>1</v>
      </c>
      <c r="H143" s="36" t="s">
        <v>21</v>
      </c>
      <c r="I143" s="37" t="s">
        <v>794</v>
      </c>
      <c r="J143" s="37" t="s">
        <v>154</v>
      </c>
      <c r="K143" s="41">
        <v>2013</v>
      </c>
      <c r="L143" s="42" t="str">
        <f>HYPERLINK("http://www.taylorfrancis.com/books/9780203073506")</f>
        <v>http://www.taylorfrancis.com/books/9780203073506</v>
      </c>
      <c r="M143"/>
    </row>
    <row r="144" spans="1:13" x14ac:dyDescent="0.3">
      <c r="A144" s="36">
        <v>143</v>
      </c>
      <c r="B144" s="37" t="s">
        <v>148</v>
      </c>
      <c r="C144" s="37" t="s">
        <v>504</v>
      </c>
      <c r="D144" s="38">
        <v>9781315741758</v>
      </c>
      <c r="E144" s="38">
        <v>9781138823969</v>
      </c>
      <c r="F144" s="39" t="s">
        <v>795</v>
      </c>
      <c r="G144" s="40">
        <v>1</v>
      </c>
      <c r="H144" s="36" t="s">
        <v>21</v>
      </c>
      <c r="I144" s="37" t="s">
        <v>796</v>
      </c>
      <c r="J144" s="37" t="s">
        <v>154</v>
      </c>
      <c r="K144" s="41">
        <v>2015</v>
      </c>
      <c r="L144" s="42" t="str">
        <f>HYPERLINK("http://www.taylorfrancis.com/books/9781315741758")</f>
        <v>http://www.taylorfrancis.com/books/9781315741758</v>
      </c>
      <c r="M144"/>
    </row>
    <row r="145" spans="1:13" x14ac:dyDescent="0.3">
      <c r="A145" s="36">
        <v>144</v>
      </c>
      <c r="B145" s="37" t="s">
        <v>148</v>
      </c>
      <c r="C145" s="37" t="s">
        <v>507</v>
      </c>
      <c r="D145" s="38">
        <v>9781315857022</v>
      </c>
      <c r="E145" s="38">
        <v>9780415693127</v>
      </c>
      <c r="F145" s="39" t="s">
        <v>797</v>
      </c>
      <c r="G145" s="40">
        <v>1</v>
      </c>
      <c r="H145" s="36" t="s">
        <v>21</v>
      </c>
      <c r="I145" s="37" t="s">
        <v>798</v>
      </c>
      <c r="J145" s="37" t="s">
        <v>154</v>
      </c>
      <c r="K145" s="41">
        <v>2014</v>
      </c>
      <c r="L145" s="42" t="str">
        <f>HYPERLINK("http://www.taylorfrancis.com/books/9781315857022")</f>
        <v>http://www.taylorfrancis.com/books/9781315857022</v>
      </c>
      <c r="M145"/>
    </row>
    <row r="146" spans="1:13" x14ac:dyDescent="0.3">
      <c r="A146" s="36">
        <v>145</v>
      </c>
      <c r="B146" s="37" t="s">
        <v>148</v>
      </c>
      <c r="C146" s="37" t="s">
        <v>507</v>
      </c>
      <c r="D146" s="38">
        <v>9780203074428</v>
      </c>
      <c r="E146" s="38">
        <v>9780415696289</v>
      </c>
      <c r="F146" s="39" t="s">
        <v>799</v>
      </c>
      <c r="G146" s="40">
        <v>1</v>
      </c>
      <c r="H146" s="36" t="s">
        <v>21</v>
      </c>
      <c r="I146" s="37" t="s">
        <v>800</v>
      </c>
      <c r="J146" s="37" t="s">
        <v>154</v>
      </c>
      <c r="K146" s="41">
        <v>2013</v>
      </c>
      <c r="L146" s="42" t="str">
        <f>HYPERLINK("http://www.taylorfrancis.com/books/9780203074428")</f>
        <v>http://www.taylorfrancis.com/books/9780203074428</v>
      </c>
      <c r="M146"/>
    </row>
    <row r="147" spans="1:13" ht="24" x14ac:dyDescent="0.3">
      <c r="A147" s="36">
        <v>146</v>
      </c>
      <c r="B147" s="37" t="s">
        <v>148</v>
      </c>
      <c r="C147" s="37" t="s">
        <v>510</v>
      </c>
      <c r="D147" s="38">
        <v>9780203125458</v>
      </c>
      <c r="E147" s="38">
        <v>9780415687980</v>
      </c>
      <c r="F147" s="39" t="s">
        <v>801</v>
      </c>
      <c r="G147" s="40">
        <v>1</v>
      </c>
      <c r="H147" s="36" t="s">
        <v>21</v>
      </c>
      <c r="I147" s="37" t="s">
        <v>802</v>
      </c>
      <c r="J147" s="37" t="s">
        <v>154</v>
      </c>
      <c r="K147" s="41">
        <v>2012</v>
      </c>
      <c r="L147" s="42" t="str">
        <f>HYPERLINK("http://www.taylorfrancis.com/books/9780203125458")</f>
        <v>http://www.taylorfrancis.com/books/9780203125458</v>
      </c>
      <c r="M147"/>
    </row>
    <row r="148" spans="1:13" x14ac:dyDescent="0.3">
      <c r="A148" s="36">
        <v>147</v>
      </c>
      <c r="B148" s="37" t="s">
        <v>148</v>
      </c>
      <c r="C148" s="37" t="s">
        <v>499</v>
      </c>
      <c r="D148" s="38">
        <v>9781315757209</v>
      </c>
      <c r="E148" s="38">
        <v>9781138797291</v>
      </c>
      <c r="F148" s="39" t="s">
        <v>803</v>
      </c>
      <c r="G148" s="40">
        <v>1</v>
      </c>
      <c r="H148" s="36" t="s">
        <v>21</v>
      </c>
      <c r="I148" s="37" t="s">
        <v>804</v>
      </c>
      <c r="J148" s="37" t="s">
        <v>154</v>
      </c>
      <c r="K148" s="41">
        <v>2015</v>
      </c>
      <c r="L148" s="42" t="str">
        <f>HYPERLINK("http://www.taylorfrancis.com/books/9781315757209")</f>
        <v>http://www.taylorfrancis.com/books/9781315757209</v>
      </c>
      <c r="M148"/>
    </row>
    <row r="149" spans="1:13" ht="24" x14ac:dyDescent="0.3">
      <c r="A149" s="36">
        <v>148</v>
      </c>
      <c r="B149" s="37" t="s">
        <v>148</v>
      </c>
      <c r="C149" s="37" t="s">
        <v>592</v>
      </c>
      <c r="D149" s="38">
        <v>9780203083444</v>
      </c>
      <c r="E149" s="38">
        <v>9780415677004</v>
      </c>
      <c r="F149" s="39" t="s">
        <v>805</v>
      </c>
      <c r="G149" s="40">
        <v>1</v>
      </c>
      <c r="H149" s="36" t="s">
        <v>21</v>
      </c>
      <c r="I149" s="37" t="s">
        <v>806</v>
      </c>
      <c r="J149" s="37" t="s">
        <v>154</v>
      </c>
      <c r="K149" s="41">
        <v>2013</v>
      </c>
      <c r="L149" s="42" t="str">
        <f>HYPERLINK("http://www.taylorfrancis.com/books/9780203083444")</f>
        <v>http://www.taylorfrancis.com/books/9780203083444</v>
      </c>
      <c r="M149"/>
    </row>
    <row r="150" spans="1:13" x14ac:dyDescent="0.3">
      <c r="A150" s="36">
        <v>149</v>
      </c>
      <c r="B150" s="37" t="s">
        <v>148</v>
      </c>
      <c r="C150" s="37" t="s">
        <v>600</v>
      </c>
      <c r="D150" s="38">
        <v>9780203070314</v>
      </c>
      <c r="E150" s="38">
        <v>9780415558440</v>
      </c>
      <c r="F150" s="39" t="s">
        <v>807</v>
      </c>
      <c r="G150" s="40">
        <v>1</v>
      </c>
      <c r="H150" s="36" t="s">
        <v>21</v>
      </c>
      <c r="I150" s="37" t="s">
        <v>808</v>
      </c>
      <c r="J150" s="37" t="s">
        <v>154</v>
      </c>
      <c r="K150" s="41">
        <v>2013</v>
      </c>
      <c r="L150" s="42" t="str">
        <f>HYPERLINK("http://www.taylorfrancis.com/books/9780203070314")</f>
        <v>http://www.taylorfrancis.com/books/9780203070314</v>
      </c>
      <c r="M150"/>
    </row>
    <row r="151" spans="1:13" x14ac:dyDescent="0.3">
      <c r="A151" s="36">
        <v>150</v>
      </c>
      <c r="B151" s="37" t="s">
        <v>148</v>
      </c>
      <c r="C151" s="37" t="s">
        <v>499</v>
      </c>
      <c r="D151" s="38">
        <v>9781315780832</v>
      </c>
      <c r="E151" s="38">
        <v>9780415749985</v>
      </c>
      <c r="F151" s="39" t="s">
        <v>809</v>
      </c>
      <c r="G151" s="40">
        <v>1</v>
      </c>
      <c r="H151" s="36" t="s">
        <v>21</v>
      </c>
      <c r="I151" s="37" t="s">
        <v>810</v>
      </c>
      <c r="J151" s="37" t="s">
        <v>154</v>
      </c>
      <c r="K151" s="41">
        <v>2014</v>
      </c>
      <c r="L151" s="42" t="str">
        <f>HYPERLINK("http://www.taylorfrancis.com/books/9781315780832")</f>
        <v>http://www.taylorfrancis.com/books/9781315780832</v>
      </c>
      <c r="M151"/>
    </row>
    <row r="152" spans="1:13" x14ac:dyDescent="0.3">
      <c r="A152" s="47"/>
      <c r="B152" s="47"/>
      <c r="C152" s="47"/>
      <c r="D152" s="48"/>
      <c r="E152" s="47"/>
      <c r="F152" s="49" t="s">
        <v>811</v>
      </c>
      <c r="G152" s="47">
        <f>SUM(G2:G151)</f>
        <v>150</v>
      </c>
      <c r="H152" s="47"/>
      <c r="I152" s="47"/>
      <c r="J152" s="47"/>
      <c r="K152" s="47"/>
      <c r="L152" s="50"/>
      <c r="M152"/>
    </row>
  </sheetData>
  <phoneticPr fontId="1" type="noConversion"/>
  <conditionalFormatting sqref="E2:E151">
    <cfRule type="duplicateValues" dxfId="6" priority="1"/>
    <cfRule type="duplicateValues" dxfId="5" priority="2"/>
    <cfRule type="duplicateValues" dxfId="4" priority="3"/>
    <cfRule type="duplicateValues" dxfId="3" priority="4"/>
  </conditionalFormatting>
  <conditionalFormatting sqref="D2:D151">
    <cfRule type="duplicateValues" dxfId="2" priority="5"/>
    <cfRule type="duplicateValues" dxfId="1" priority="6"/>
    <cfRule type="duplicateValues" dxfId="0" priority="7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V54"/>
  <sheetViews>
    <sheetView tabSelected="1" workbookViewId="0">
      <selection activeCell="G1" sqref="G1"/>
    </sheetView>
  </sheetViews>
  <sheetFormatPr defaultRowHeight="13.8" x14ac:dyDescent="0.3"/>
  <cols>
    <col min="1" max="1" width="5.44140625" style="21" customWidth="1"/>
    <col min="2" max="2" width="12.44140625" style="22" hidden="1" customWidth="1"/>
    <col min="3" max="3" width="5.77734375" style="22" customWidth="1"/>
    <col min="4" max="4" width="10.21875" style="23" customWidth="1"/>
    <col min="5" max="6" width="13.6640625" style="24" customWidth="1"/>
    <col min="7" max="7" width="38.44140625" style="28" customWidth="1"/>
    <col min="8" max="9" width="4.88671875" style="21" customWidth="1"/>
    <col min="10" max="10" width="9.77734375" style="22" customWidth="1"/>
    <col min="11" max="11" width="8.33203125" style="22" customWidth="1"/>
    <col min="12" max="12" width="6.109375" style="21" customWidth="1"/>
    <col min="13" max="14" width="0" style="22" hidden="1" customWidth="1"/>
    <col min="15" max="15" width="11.21875" style="22" hidden="1" customWidth="1"/>
    <col min="16" max="16" width="0" style="22" hidden="1" customWidth="1"/>
    <col min="17" max="17" width="10.44140625" style="22" hidden="1" customWidth="1"/>
    <col min="18" max="18" width="12" style="22" hidden="1" customWidth="1"/>
    <col min="19" max="19" width="6.33203125" style="22" hidden="1" customWidth="1"/>
    <col min="20" max="20" width="25.21875" style="27" customWidth="1"/>
    <col min="21" max="21" width="9" style="32" customWidth="1"/>
    <col min="22" max="256" width="8.88671875" style="33"/>
    <col min="257" max="257" width="5.44140625" style="33" customWidth="1"/>
    <col min="258" max="258" width="0" style="33" hidden="1" customWidth="1"/>
    <col min="259" max="259" width="5.77734375" style="33" customWidth="1"/>
    <col min="260" max="260" width="10.21875" style="33" customWidth="1"/>
    <col min="261" max="262" width="13.6640625" style="33" customWidth="1"/>
    <col min="263" max="263" width="38.44140625" style="33" customWidth="1"/>
    <col min="264" max="265" width="4.88671875" style="33" customWidth="1"/>
    <col min="266" max="266" width="9.77734375" style="33" customWidth="1"/>
    <col min="267" max="267" width="8.33203125" style="33" customWidth="1"/>
    <col min="268" max="268" width="6.109375" style="33" customWidth="1"/>
    <col min="269" max="275" width="0" style="33" hidden="1" customWidth="1"/>
    <col min="276" max="276" width="25.21875" style="33" customWidth="1"/>
    <col min="277" max="277" width="9" style="33" customWidth="1"/>
    <col min="278" max="512" width="8.88671875" style="33"/>
    <col min="513" max="513" width="5.44140625" style="33" customWidth="1"/>
    <col min="514" max="514" width="0" style="33" hidden="1" customWidth="1"/>
    <col min="515" max="515" width="5.77734375" style="33" customWidth="1"/>
    <col min="516" max="516" width="10.21875" style="33" customWidth="1"/>
    <col min="517" max="518" width="13.6640625" style="33" customWidth="1"/>
    <col min="519" max="519" width="38.44140625" style="33" customWidth="1"/>
    <col min="520" max="521" width="4.88671875" style="33" customWidth="1"/>
    <col min="522" max="522" width="9.77734375" style="33" customWidth="1"/>
    <col min="523" max="523" width="8.33203125" style="33" customWidth="1"/>
    <col min="524" max="524" width="6.109375" style="33" customWidth="1"/>
    <col min="525" max="531" width="0" style="33" hidden="1" customWidth="1"/>
    <col min="532" max="532" width="25.21875" style="33" customWidth="1"/>
    <col min="533" max="533" width="9" style="33" customWidth="1"/>
    <col min="534" max="768" width="8.88671875" style="33"/>
    <col min="769" max="769" width="5.44140625" style="33" customWidth="1"/>
    <col min="770" max="770" width="0" style="33" hidden="1" customWidth="1"/>
    <col min="771" max="771" width="5.77734375" style="33" customWidth="1"/>
    <col min="772" max="772" width="10.21875" style="33" customWidth="1"/>
    <col min="773" max="774" width="13.6640625" style="33" customWidth="1"/>
    <col min="775" max="775" width="38.44140625" style="33" customWidth="1"/>
    <col min="776" max="777" width="4.88671875" style="33" customWidth="1"/>
    <col min="778" max="778" width="9.77734375" style="33" customWidth="1"/>
    <col min="779" max="779" width="8.33203125" style="33" customWidth="1"/>
    <col min="780" max="780" width="6.109375" style="33" customWidth="1"/>
    <col min="781" max="787" width="0" style="33" hidden="1" customWidth="1"/>
    <col min="788" max="788" width="25.21875" style="33" customWidth="1"/>
    <col min="789" max="789" width="9" style="33" customWidth="1"/>
    <col min="790" max="1024" width="8.88671875" style="33"/>
    <col min="1025" max="1025" width="5.44140625" style="33" customWidth="1"/>
    <col min="1026" max="1026" width="0" style="33" hidden="1" customWidth="1"/>
    <col min="1027" max="1027" width="5.77734375" style="33" customWidth="1"/>
    <col min="1028" max="1028" width="10.21875" style="33" customWidth="1"/>
    <col min="1029" max="1030" width="13.6640625" style="33" customWidth="1"/>
    <col min="1031" max="1031" width="38.44140625" style="33" customWidth="1"/>
    <col min="1032" max="1033" width="4.88671875" style="33" customWidth="1"/>
    <col min="1034" max="1034" width="9.77734375" style="33" customWidth="1"/>
    <col min="1035" max="1035" width="8.33203125" style="33" customWidth="1"/>
    <col min="1036" max="1036" width="6.109375" style="33" customWidth="1"/>
    <col min="1037" max="1043" width="0" style="33" hidden="1" customWidth="1"/>
    <col min="1044" max="1044" width="25.21875" style="33" customWidth="1"/>
    <col min="1045" max="1045" width="9" style="33" customWidth="1"/>
    <col min="1046" max="1280" width="8.88671875" style="33"/>
    <col min="1281" max="1281" width="5.44140625" style="33" customWidth="1"/>
    <col min="1282" max="1282" width="0" style="33" hidden="1" customWidth="1"/>
    <col min="1283" max="1283" width="5.77734375" style="33" customWidth="1"/>
    <col min="1284" max="1284" width="10.21875" style="33" customWidth="1"/>
    <col min="1285" max="1286" width="13.6640625" style="33" customWidth="1"/>
    <col min="1287" max="1287" width="38.44140625" style="33" customWidth="1"/>
    <col min="1288" max="1289" width="4.88671875" style="33" customWidth="1"/>
    <col min="1290" max="1290" width="9.77734375" style="33" customWidth="1"/>
    <col min="1291" max="1291" width="8.33203125" style="33" customWidth="1"/>
    <col min="1292" max="1292" width="6.109375" style="33" customWidth="1"/>
    <col min="1293" max="1299" width="0" style="33" hidden="1" customWidth="1"/>
    <col min="1300" max="1300" width="25.21875" style="33" customWidth="1"/>
    <col min="1301" max="1301" width="9" style="33" customWidth="1"/>
    <col min="1302" max="1536" width="8.88671875" style="33"/>
    <col min="1537" max="1537" width="5.44140625" style="33" customWidth="1"/>
    <col min="1538" max="1538" width="0" style="33" hidden="1" customWidth="1"/>
    <col min="1539" max="1539" width="5.77734375" style="33" customWidth="1"/>
    <col min="1540" max="1540" width="10.21875" style="33" customWidth="1"/>
    <col min="1541" max="1542" width="13.6640625" style="33" customWidth="1"/>
    <col min="1543" max="1543" width="38.44140625" style="33" customWidth="1"/>
    <col min="1544" max="1545" width="4.88671875" style="33" customWidth="1"/>
    <col min="1546" max="1546" width="9.77734375" style="33" customWidth="1"/>
    <col min="1547" max="1547" width="8.33203125" style="33" customWidth="1"/>
    <col min="1548" max="1548" width="6.109375" style="33" customWidth="1"/>
    <col min="1549" max="1555" width="0" style="33" hidden="1" customWidth="1"/>
    <col min="1556" max="1556" width="25.21875" style="33" customWidth="1"/>
    <col min="1557" max="1557" width="9" style="33" customWidth="1"/>
    <col min="1558" max="1792" width="8.88671875" style="33"/>
    <col min="1793" max="1793" width="5.44140625" style="33" customWidth="1"/>
    <col min="1794" max="1794" width="0" style="33" hidden="1" customWidth="1"/>
    <col min="1795" max="1795" width="5.77734375" style="33" customWidth="1"/>
    <col min="1796" max="1796" width="10.21875" style="33" customWidth="1"/>
    <col min="1797" max="1798" width="13.6640625" style="33" customWidth="1"/>
    <col min="1799" max="1799" width="38.44140625" style="33" customWidth="1"/>
    <col min="1800" max="1801" width="4.88671875" style="33" customWidth="1"/>
    <col min="1802" max="1802" width="9.77734375" style="33" customWidth="1"/>
    <col min="1803" max="1803" width="8.33203125" style="33" customWidth="1"/>
    <col min="1804" max="1804" width="6.109375" style="33" customWidth="1"/>
    <col min="1805" max="1811" width="0" style="33" hidden="1" customWidth="1"/>
    <col min="1812" max="1812" width="25.21875" style="33" customWidth="1"/>
    <col min="1813" max="1813" width="9" style="33" customWidth="1"/>
    <col min="1814" max="2048" width="8.88671875" style="33"/>
    <col min="2049" max="2049" width="5.44140625" style="33" customWidth="1"/>
    <col min="2050" max="2050" width="0" style="33" hidden="1" customWidth="1"/>
    <col min="2051" max="2051" width="5.77734375" style="33" customWidth="1"/>
    <col min="2052" max="2052" width="10.21875" style="33" customWidth="1"/>
    <col min="2053" max="2054" width="13.6640625" style="33" customWidth="1"/>
    <col min="2055" max="2055" width="38.44140625" style="33" customWidth="1"/>
    <col min="2056" max="2057" width="4.88671875" style="33" customWidth="1"/>
    <col min="2058" max="2058" width="9.77734375" style="33" customWidth="1"/>
    <col min="2059" max="2059" width="8.33203125" style="33" customWidth="1"/>
    <col min="2060" max="2060" width="6.109375" style="33" customWidth="1"/>
    <col min="2061" max="2067" width="0" style="33" hidden="1" customWidth="1"/>
    <col min="2068" max="2068" width="25.21875" style="33" customWidth="1"/>
    <col min="2069" max="2069" width="9" style="33" customWidth="1"/>
    <col min="2070" max="2304" width="8.88671875" style="33"/>
    <col min="2305" max="2305" width="5.44140625" style="33" customWidth="1"/>
    <col min="2306" max="2306" width="0" style="33" hidden="1" customWidth="1"/>
    <col min="2307" max="2307" width="5.77734375" style="33" customWidth="1"/>
    <col min="2308" max="2308" width="10.21875" style="33" customWidth="1"/>
    <col min="2309" max="2310" width="13.6640625" style="33" customWidth="1"/>
    <col min="2311" max="2311" width="38.44140625" style="33" customWidth="1"/>
    <col min="2312" max="2313" width="4.88671875" style="33" customWidth="1"/>
    <col min="2314" max="2314" width="9.77734375" style="33" customWidth="1"/>
    <col min="2315" max="2315" width="8.33203125" style="33" customWidth="1"/>
    <col min="2316" max="2316" width="6.109375" style="33" customWidth="1"/>
    <col min="2317" max="2323" width="0" style="33" hidden="1" customWidth="1"/>
    <col min="2324" max="2324" width="25.21875" style="33" customWidth="1"/>
    <col min="2325" max="2325" width="9" style="33" customWidth="1"/>
    <col min="2326" max="2560" width="8.88671875" style="33"/>
    <col min="2561" max="2561" width="5.44140625" style="33" customWidth="1"/>
    <col min="2562" max="2562" width="0" style="33" hidden="1" customWidth="1"/>
    <col min="2563" max="2563" width="5.77734375" style="33" customWidth="1"/>
    <col min="2564" max="2564" width="10.21875" style="33" customWidth="1"/>
    <col min="2565" max="2566" width="13.6640625" style="33" customWidth="1"/>
    <col min="2567" max="2567" width="38.44140625" style="33" customWidth="1"/>
    <col min="2568" max="2569" width="4.88671875" style="33" customWidth="1"/>
    <col min="2570" max="2570" width="9.77734375" style="33" customWidth="1"/>
    <col min="2571" max="2571" width="8.33203125" style="33" customWidth="1"/>
    <col min="2572" max="2572" width="6.109375" style="33" customWidth="1"/>
    <col min="2573" max="2579" width="0" style="33" hidden="1" customWidth="1"/>
    <col min="2580" max="2580" width="25.21875" style="33" customWidth="1"/>
    <col min="2581" max="2581" width="9" style="33" customWidth="1"/>
    <col min="2582" max="2816" width="8.88671875" style="33"/>
    <col min="2817" max="2817" width="5.44140625" style="33" customWidth="1"/>
    <col min="2818" max="2818" width="0" style="33" hidden="1" customWidth="1"/>
    <col min="2819" max="2819" width="5.77734375" style="33" customWidth="1"/>
    <col min="2820" max="2820" width="10.21875" style="33" customWidth="1"/>
    <col min="2821" max="2822" width="13.6640625" style="33" customWidth="1"/>
    <col min="2823" max="2823" width="38.44140625" style="33" customWidth="1"/>
    <col min="2824" max="2825" width="4.88671875" style="33" customWidth="1"/>
    <col min="2826" max="2826" width="9.77734375" style="33" customWidth="1"/>
    <col min="2827" max="2827" width="8.33203125" style="33" customWidth="1"/>
    <col min="2828" max="2828" width="6.109375" style="33" customWidth="1"/>
    <col min="2829" max="2835" width="0" style="33" hidden="1" customWidth="1"/>
    <col min="2836" max="2836" width="25.21875" style="33" customWidth="1"/>
    <col min="2837" max="2837" width="9" style="33" customWidth="1"/>
    <col min="2838" max="3072" width="8.88671875" style="33"/>
    <col min="3073" max="3073" width="5.44140625" style="33" customWidth="1"/>
    <col min="3074" max="3074" width="0" style="33" hidden="1" customWidth="1"/>
    <col min="3075" max="3075" width="5.77734375" style="33" customWidth="1"/>
    <col min="3076" max="3076" width="10.21875" style="33" customWidth="1"/>
    <col min="3077" max="3078" width="13.6640625" style="33" customWidth="1"/>
    <col min="3079" max="3079" width="38.44140625" style="33" customWidth="1"/>
    <col min="3080" max="3081" width="4.88671875" style="33" customWidth="1"/>
    <col min="3082" max="3082" width="9.77734375" style="33" customWidth="1"/>
    <col min="3083" max="3083" width="8.33203125" style="33" customWidth="1"/>
    <col min="3084" max="3084" width="6.109375" style="33" customWidth="1"/>
    <col min="3085" max="3091" width="0" style="33" hidden="1" customWidth="1"/>
    <col min="3092" max="3092" width="25.21875" style="33" customWidth="1"/>
    <col min="3093" max="3093" width="9" style="33" customWidth="1"/>
    <col min="3094" max="3328" width="8.88671875" style="33"/>
    <col min="3329" max="3329" width="5.44140625" style="33" customWidth="1"/>
    <col min="3330" max="3330" width="0" style="33" hidden="1" customWidth="1"/>
    <col min="3331" max="3331" width="5.77734375" style="33" customWidth="1"/>
    <col min="3332" max="3332" width="10.21875" style="33" customWidth="1"/>
    <col min="3333" max="3334" width="13.6640625" style="33" customWidth="1"/>
    <col min="3335" max="3335" width="38.44140625" style="33" customWidth="1"/>
    <col min="3336" max="3337" width="4.88671875" style="33" customWidth="1"/>
    <col min="3338" max="3338" width="9.77734375" style="33" customWidth="1"/>
    <col min="3339" max="3339" width="8.33203125" style="33" customWidth="1"/>
    <col min="3340" max="3340" width="6.109375" style="33" customWidth="1"/>
    <col min="3341" max="3347" width="0" style="33" hidden="1" customWidth="1"/>
    <col min="3348" max="3348" width="25.21875" style="33" customWidth="1"/>
    <col min="3349" max="3349" width="9" style="33" customWidth="1"/>
    <col min="3350" max="3584" width="8.88671875" style="33"/>
    <col min="3585" max="3585" width="5.44140625" style="33" customWidth="1"/>
    <col min="3586" max="3586" width="0" style="33" hidden="1" customWidth="1"/>
    <col min="3587" max="3587" width="5.77734375" style="33" customWidth="1"/>
    <col min="3588" max="3588" width="10.21875" style="33" customWidth="1"/>
    <col min="3589" max="3590" width="13.6640625" style="33" customWidth="1"/>
    <col min="3591" max="3591" width="38.44140625" style="33" customWidth="1"/>
    <col min="3592" max="3593" width="4.88671875" style="33" customWidth="1"/>
    <col min="3594" max="3594" width="9.77734375" style="33" customWidth="1"/>
    <col min="3595" max="3595" width="8.33203125" style="33" customWidth="1"/>
    <col min="3596" max="3596" width="6.109375" style="33" customWidth="1"/>
    <col min="3597" max="3603" width="0" style="33" hidden="1" customWidth="1"/>
    <col min="3604" max="3604" width="25.21875" style="33" customWidth="1"/>
    <col min="3605" max="3605" width="9" style="33" customWidth="1"/>
    <col min="3606" max="3840" width="8.88671875" style="33"/>
    <col min="3841" max="3841" width="5.44140625" style="33" customWidth="1"/>
    <col min="3842" max="3842" width="0" style="33" hidden="1" customWidth="1"/>
    <col min="3843" max="3843" width="5.77734375" style="33" customWidth="1"/>
    <col min="3844" max="3844" width="10.21875" style="33" customWidth="1"/>
    <col min="3845" max="3846" width="13.6640625" style="33" customWidth="1"/>
    <col min="3847" max="3847" width="38.44140625" style="33" customWidth="1"/>
    <col min="3848" max="3849" width="4.88671875" style="33" customWidth="1"/>
    <col min="3850" max="3850" width="9.77734375" style="33" customWidth="1"/>
    <col min="3851" max="3851" width="8.33203125" style="33" customWidth="1"/>
    <col min="3852" max="3852" width="6.109375" style="33" customWidth="1"/>
    <col min="3853" max="3859" width="0" style="33" hidden="1" customWidth="1"/>
    <col min="3860" max="3860" width="25.21875" style="33" customWidth="1"/>
    <col min="3861" max="3861" width="9" style="33" customWidth="1"/>
    <col min="3862" max="4096" width="8.88671875" style="33"/>
    <col min="4097" max="4097" width="5.44140625" style="33" customWidth="1"/>
    <col min="4098" max="4098" width="0" style="33" hidden="1" customWidth="1"/>
    <col min="4099" max="4099" width="5.77734375" style="33" customWidth="1"/>
    <col min="4100" max="4100" width="10.21875" style="33" customWidth="1"/>
    <col min="4101" max="4102" width="13.6640625" style="33" customWidth="1"/>
    <col min="4103" max="4103" width="38.44140625" style="33" customWidth="1"/>
    <col min="4104" max="4105" width="4.88671875" style="33" customWidth="1"/>
    <col min="4106" max="4106" width="9.77734375" style="33" customWidth="1"/>
    <col min="4107" max="4107" width="8.33203125" style="33" customWidth="1"/>
    <col min="4108" max="4108" width="6.109375" style="33" customWidth="1"/>
    <col min="4109" max="4115" width="0" style="33" hidden="1" customWidth="1"/>
    <col min="4116" max="4116" width="25.21875" style="33" customWidth="1"/>
    <col min="4117" max="4117" width="9" style="33" customWidth="1"/>
    <col min="4118" max="4352" width="8.88671875" style="33"/>
    <col min="4353" max="4353" width="5.44140625" style="33" customWidth="1"/>
    <col min="4354" max="4354" width="0" style="33" hidden="1" customWidth="1"/>
    <col min="4355" max="4355" width="5.77734375" style="33" customWidth="1"/>
    <col min="4356" max="4356" width="10.21875" style="33" customWidth="1"/>
    <col min="4357" max="4358" width="13.6640625" style="33" customWidth="1"/>
    <col min="4359" max="4359" width="38.44140625" style="33" customWidth="1"/>
    <col min="4360" max="4361" width="4.88671875" style="33" customWidth="1"/>
    <col min="4362" max="4362" width="9.77734375" style="33" customWidth="1"/>
    <col min="4363" max="4363" width="8.33203125" style="33" customWidth="1"/>
    <col min="4364" max="4364" width="6.109375" style="33" customWidth="1"/>
    <col min="4365" max="4371" width="0" style="33" hidden="1" customWidth="1"/>
    <col min="4372" max="4372" width="25.21875" style="33" customWidth="1"/>
    <col min="4373" max="4373" width="9" style="33" customWidth="1"/>
    <col min="4374" max="4608" width="8.88671875" style="33"/>
    <col min="4609" max="4609" width="5.44140625" style="33" customWidth="1"/>
    <col min="4610" max="4610" width="0" style="33" hidden="1" customWidth="1"/>
    <col min="4611" max="4611" width="5.77734375" style="33" customWidth="1"/>
    <col min="4612" max="4612" width="10.21875" style="33" customWidth="1"/>
    <col min="4613" max="4614" width="13.6640625" style="33" customWidth="1"/>
    <col min="4615" max="4615" width="38.44140625" style="33" customWidth="1"/>
    <col min="4616" max="4617" width="4.88671875" style="33" customWidth="1"/>
    <col min="4618" max="4618" width="9.77734375" style="33" customWidth="1"/>
    <col min="4619" max="4619" width="8.33203125" style="33" customWidth="1"/>
    <col min="4620" max="4620" width="6.109375" style="33" customWidth="1"/>
    <col min="4621" max="4627" width="0" style="33" hidden="1" customWidth="1"/>
    <col min="4628" max="4628" width="25.21875" style="33" customWidth="1"/>
    <col min="4629" max="4629" width="9" style="33" customWidth="1"/>
    <col min="4630" max="4864" width="8.88671875" style="33"/>
    <col min="4865" max="4865" width="5.44140625" style="33" customWidth="1"/>
    <col min="4866" max="4866" width="0" style="33" hidden="1" customWidth="1"/>
    <col min="4867" max="4867" width="5.77734375" style="33" customWidth="1"/>
    <col min="4868" max="4868" width="10.21875" style="33" customWidth="1"/>
    <col min="4869" max="4870" width="13.6640625" style="33" customWidth="1"/>
    <col min="4871" max="4871" width="38.44140625" style="33" customWidth="1"/>
    <col min="4872" max="4873" width="4.88671875" style="33" customWidth="1"/>
    <col min="4874" max="4874" width="9.77734375" style="33" customWidth="1"/>
    <col min="4875" max="4875" width="8.33203125" style="33" customWidth="1"/>
    <col min="4876" max="4876" width="6.109375" style="33" customWidth="1"/>
    <col min="4877" max="4883" width="0" style="33" hidden="1" customWidth="1"/>
    <col min="4884" max="4884" width="25.21875" style="33" customWidth="1"/>
    <col min="4885" max="4885" width="9" style="33" customWidth="1"/>
    <col min="4886" max="5120" width="8.88671875" style="33"/>
    <col min="5121" max="5121" width="5.44140625" style="33" customWidth="1"/>
    <col min="5122" max="5122" width="0" style="33" hidden="1" customWidth="1"/>
    <col min="5123" max="5123" width="5.77734375" style="33" customWidth="1"/>
    <col min="5124" max="5124" width="10.21875" style="33" customWidth="1"/>
    <col min="5125" max="5126" width="13.6640625" style="33" customWidth="1"/>
    <col min="5127" max="5127" width="38.44140625" style="33" customWidth="1"/>
    <col min="5128" max="5129" width="4.88671875" style="33" customWidth="1"/>
    <col min="5130" max="5130" width="9.77734375" style="33" customWidth="1"/>
    <col min="5131" max="5131" width="8.33203125" style="33" customWidth="1"/>
    <col min="5132" max="5132" width="6.109375" style="33" customWidth="1"/>
    <col min="5133" max="5139" width="0" style="33" hidden="1" customWidth="1"/>
    <col min="5140" max="5140" width="25.21875" style="33" customWidth="1"/>
    <col min="5141" max="5141" width="9" style="33" customWidth="1"/>
    <col min="5142" max="5376" width="8.88671875" style="33"/>
    <col min="5377" max="5377" width="5.44140625" style="33" customWidth="1"/>
    <col min="5378" max="5378" width="0" style="33" hidden="1" customWidth="1"/>
    <col min="5379" max="5379" width="5.77734375" style="33" customWidth="1"/>
    <col min="5380" max="5380" width="10.21875" style="33" customWidth="1"/>
    <col min="5381" max="5382" width="13.6640625" style="33" customWidth="1"/>
    <col min="5383" max="5383" width="38.44140625" style="33" customWidth="1"/>
    <col min="5384" max="5385" width="4.88671875" style="33" customWidth="1"/>
    <col min="5386" max="5386" width="9.77734375" style="33" customWidth="1"/>
    <col min="5387" max="5387" width="8.33203125" style="33" customWidth="1"/>
    <col min="5388" max="5388" width="6.109375" style="33" customWidth="1"/>
    <col min="5389" max="5395" width="0" style="33" hidden="1" customWidth="1"/>
    <col min="5396" max="5396" width="25.21875" style="33" customWidth="1"/>
    <col min="5397" max="5397" width="9" style="33" customWidth="1"/>
    <col min="5398" max="5632" width="8.88671875" style="33"/>
    <col min="5633" max="5633" width="5.44140625" style="33" customWidth="1"/>
    <col min="5634" max="5634" width="0" style="33" hidden="1" customWidth="1"/>
    <col min="5635" max="5635" width="5.77734375" style="33" customWidth="1"/>
    <col min="5636" max="5636" width="10.21875" style="33" customWidth="1"/>
    <col min="5637" max="5638" width="13.6640625" style="33" customWidth="1"/>
    <col min="5639" max="5639" width="38.44140625" style="33" customWidth="1"/>
    <col min="5640" max="5641" width="4.88671875" style="33" customWidth="1"/>
    <col min="5642" max="5642" width="9.77734375" style="33" customWidth="1"/>
    <col min="5643" max="5643" width="8.33203125" style="33" customWidth="1"/>
    <col min="5644" max="5644" width="6.109375" style="33" customWidth="1"/>
    <col min="5645" max="5651" width="0" style="33" hidden="1" customWidth="1"/>
    <col min="5652" max="5652" width="25.21875" style="33" customWidth="1"/>
    <col min="5653" max="5653" width="9" style="33" customWidth="1"/>
    <col min="5654" max="5888" width="8.88671875" style="33"/>
    <col min="5889" max="5889" width="5.44140625" style="33" customWidth="1"/>
    <col min="5890" max="5890" width="0" style="33" hidden="1" customWidth="1"/>
    <col min="5891" max="5891" width="5.77734375" style="33" customWidth="1"/>
    <col min="5892" max="5892" width="10.21875" style="33" customWidth="1"/>
    <col min="5893" max="5894" width="13.6640625" style="33" customWidth="1"/>
    <col min="5895" max="5895" width="38.44140625" style="33" customWidth="1"/>
    <col min="5896" max="5897" width="4.88671875" style="33" customWidth="1"/>
    <col min="5898" max="5898" width="9.77734375" style="33" customWidth="1"/>
    <col min="5899" max="5899" width="8.33203125" style="33" customWidth="1"/>
    <col min="5900" max="5900" width="6.109375" style="33" customWidth="1"/>
    <col min="5901" max="5907" width="0" style="33" hidden="1" customWidth="1"/>
    <col min="5908" max="5908" width="25.21875" style="33" customWidth="1"/>
    <col min="5909" max="5909" width="9" style="33" customWidth="1"/>
    <col min="5910" max="6144" width="8.88671875" style="33"/>
    <col min="6145" max="6145" width="5.44140625" style="33" customWidth="1"/>
    <col min="6146" max="6146" width="0" style="33" hidden="1" customWidth="1"/>
    <col min="6147" max="6147" width="5.77734375" style="33" customWidth="1"/>
    <col min="6148" max="6148" width="10.21875" style="33" customWidth="1"/>
    <col min="6149" max="6150" width="13.6640625" style="33" customWidth="1"/>
    <col min="6151" max="6151" width="38.44140625" style="33" customWidth="1"/>
    <col min="6152" max="6153" width="4.88671875" style="33" customWidth="1"/>
    <col min="6154" max="6154" width="9.77734375" style="33" customWidth="1"/>
    <col min="6155" max="6155" width="8.33203125" style="33" customWidth="1"/>
    <col min="6156" max="6156" width="6.109375" style="33" customWidth="1"/>
    <col min="6157" max="6163" width="0" style="33" hidden="1" customWidth="1"/>
    <col min="6164" max="6164" width="25.21875" style="33" customWidth="1"/>
    <col min="6165" max="6165" width="9" style="33" customWidth="1"/>
    <col min="6166" max="6400" width="8.88671875" style="33"/>
    <col min="6401" max="6401" width="5.44140625" style="33" customWidth="1"/>
    <col min="6402" max="6402" width="0" style="33" hidden="1" customWidth="1"/>
    <col min="6403" max="6403" width="5.77734375" style="33" customWidth="1"/>
    <col min="6404" max="6404" width="10.21875" style="33" customWidth="1"/>
    <col min="6405" max="6406" width="13.6640625" style="33" customWidth="1"/>
    <col min="6407" max="6407" width="38.44140625" style="33" customWidth="1"/>
    <col min="6408" max="6409" width="4.88671875" style="33" customWidth="1"/>
    <col min="6410" max="6410" width="9.77734375" style="33" customWidth="1"/>
    <col min="6411" max="6411" width="8.33203125" style="33" customWidth="1"/>
    <col min="6412" max="6412" width="6.109375" style="33" customWidth="1"/>
    <col min="6413" max="6419" width="0" style="33" hidden="1" customWidth="1"/>
    <col min="6420" max="6420" width="25.21875" style="33" customWidth="1"/>
    <col min="6421" max="6421" width="9" style="33" customWidth="1"/>
    <col min="6422" max="6656" width="8.88671875" style="33"/>
    <col min="6657" max="6657" width="5.44140625" style="33" customWidth="1"/>
    <col min="6658" max="6658" width="0" style="33" hidden="1" customWidth="1"/>
    <col min="6659" max="6659" width="5.77734375" style="33" customWidth="1"/>
    <col min="6660" max="6660" width="10.21875" style="33" customWidth="1"/>
    <col min="6661" max="6662" width="13.6640625" style="33" customWidth="1"/>
    <col min="6663" max="6663" width="38.44140625" style="33" customWidth="1"/>
    <col min="6664" max="6665" width="4.88671875" style="33" customWidth="1"/>
    <col min="6666" max="6666" width="9.77734375" style="33" customWidth="1"/>
    <col min="6667" max="6667" width="8.33203125" style="33" customWidth="1"/>
    <col min="6668" max="6668" width="6.109375" style="33" customWidth="1"/>
    <col min="6669" max="6675" width="0" style="33" hidden="1" customWidth="1"/>
    <col min="6676" max="6676" width="25.21875" style="33" customWidth="1"/>
    <col min="6677" max="6677" width="9" style="33" customWidth="1"/>
    <col min="6678" max="6912" width="8.88671875" style="33"/>
    <col min="6913" max="6913" width="5.44140625" style="33" customWidth="1"/>
    <col min="6914" max="6914" width="0" style="33" hidden="1" customWidth="1"/>
    <col min="6915" max="6915" width="5.77734375" style="33" customWidth="1"/>
    <col min="6916" max="6916" width="10.21875" style="33" customWidth="1"/>
    <col min="6917" max="6918" width="13.6640625" style="33" customWidth="1"/>
    <col min="6919" max="6919" width="38.44140625" style="33" customWidth="1"/>
    <col min="6920" max="6921" width="4.88671875" style="33" customWidth="1"/>
    <col min="6922" max="6922" width="9.77734375" style="33" customWidth="1"/>
    <col min="6923" max="6923" width="8.33203125" style="33" customWidth="1"/>
    <col min="6924" max="6924" width="6.109375" style="33" customWidth="1"/>
    <col min="6925" max="6931" width="0" style="33" hidden="1" customWidth="1"/>
    <col min="6932" max="6932" width="25.21875" style="33" customWidth="1"/>
    <col min="6933" max="6933" width="9" style="33" customWidth="1"/>
    <col min="6934" max="7168" width="8.88671875" style="33"/>
    <col min="7169" max="7169" width="5.44140625" style="33" customWidth="1"/>
    <col min="7170" max="7170" width="0" style="33" hidden="1" customWidth="1"/>
    <col min="7171" max="7171" width="5.77734375" style="33" customWidth="1"/>
    <col min="7172" max="7172" width="10.21875" style="33" customWidth="1"/>
    <col min="7173" max="7174" width="13.6640625" style="33" customWidth="1"/>
    <col min="7175" max="7175" width="38.44140625" style="33" customWidth="1"/>
    <col min="7176" max="7177" width="4.88671875" style="33" customWidth="1"/>
    <col min="7178" max="7178" width="9.77734375" style="33" customWidth="1"/>
    <col min="7179" max="7179" width="8.33203125" style="33" customWidth="1"/>
    <col min="7180" max="7180" width="6.109375" style="33" customWidth="1"/>
    <col min="7181" max="7187" width="0" style="33" hidden="1" customWidth="1"/>
    <col min="7188" max="7188" width="25.21875" style="33" customWidth="1"/>
    <col min="7189" max="7189" width="9" style="33" customWidth="1"/>
    <col min="7190" max="7424" width="8.88671875" style="33"/>
    <col min="7425" max="7425" width="5.44140625" style="33" customWidth="1"/>
    <col min="7426" max="7426" width="0" style="33" hidden="1" customWidth="1"/>
    <col min="7427" max="7427" width="5.77734375" style="33" customWidth="1"/>
    <col min="7428" max="7428" width="10.21875" style="33" customWidth="1"/>
    <col min="7429" max="7430" width="13.6640625" style="33" customWidth="1"/>
    <col min="7431" max="7431" width="38.44140625" style="33" customWidth="1"/>
    <col min="7432" max="7433" width="4.88671875" style="33" customWidth="1"/>
    <col min="7434" max="7434" width="9.77734375" style="33" customWidth="1"/>
    <col min="7435" max="7435" width="8.33203125" style="33" customWidth="1"/>
    <col min="7436" max="7436" width="6.109375" style="33" customWidth="1"/>
    <col min="7437" max="7443" width="0" style="33" hidden="1" customWidth="1"/>
    <col min="7444" max="7444" width="25.21875" style="33" customWidth="1"/>
    <col min="7445" max="7445" width="9" style="33" customWidth="1"/>
    <col min="7446" max="7680" width="8.88671875" style="33"/>
    <col min="7681" max="7681" width="5.44140625" style="33" customWidth="1"/>
    <col min="7682" max="7682" width="0" style="33" hidden="1" customWidth="1"/>
    <col min="7683" max="7683" width="5.77734375" style="33" customWidth="1"/>
    <col min="7684" max="7684" width="10.21875" style="33" customWidth="1"/>
    <col min="7685" max="7686" width="13.6640625" style="33" customWidth="1"/>
    <col min="7687" max="7687" width="38.44140625" style="33" customWidth="1"/>
    <col min="7688" max="7689" width="4.88671875" style="33" customWidth="1"/>
    <col min="7690" max="7690" width="9.77734375" style="33" customWidth="1"/>
    <col min="7691" max="7691" width="8.33203125" style="33" customWidth="1"/>
    <col min="7692" max="7692" width="6.109375" style="33" customWidth="1"/>
    <col min="7693" max="7699" width="0" style="33" hidden="1" customWidth="1"/>
    <col min="7700" max="7700" width="25.21875" style="33" customWidth="1"/>
    <col min="7701" max="7701" width="9" style="33" customWidth="1"/>
    <col min="7702" max="7936" width="8.88671875" style="33"/>
    <col min="7937" max="7937" width="5.44140625" style="33" customWidth="1"/>
    <col min="7938" max="7938" width="0" style="33" hidden="1" customWidth="1"/>
    <col min="7939" max="7939" width="5.77734375" style="33" customWidth="1"/>
    <col min="7940" max="7940" width="10.21875" style="33" customWidth="1"/>
    <col min="7941" max="7942" width="13.6640625" style="33" customWidth="1"/>
    <col min="7943" max="7943" width="38.44140625" style="33" customWidth="1"/>
    <col min="7944" max="7945" width="4.88671875" style="33" customWidth="1"/>
    <col min="7946" max="7946" width="9.77734375" style="33" customWidth="1"/>
    <col min="7947" max="7947" width="8.33203125" style="33" customWidth="1"/>
    <col min="7948" max="7948" width="6.109375" style="33" customWidth="1"/>
    <col min="7949" max="7955" width="0" style="33" hidden="1" customWidth="1"/>
    <col min="7956" max="7956" width="25.21875" style="33" customWidth="1"/>
    <col min="7957" max="7957" width="9" style="33" customWidth="1"/>
    <col min="7958" max="8192" width="8.88671875" style="33"/>
    <col min="8193" max="8193" width="5.44140625" style="33" customWidth="1"/>
    <col min="8194" max="8194" width="0" style="33" hidden="1" customWidth="1"/>
    <col min="8195" max="8195" width="5.77734375" style="33" customWidth="1"/>
    <col min="8196" max="8196" width="10.21875" style="33" customWidth="1"/>
    <col min="8197" max="8198" width="13.6640625" style="33" customWidth="1"/>
    <col min="8199" max="8199" width="38.44140625" style="33" customWidth="1"/>
    <col min="8200" max="8201" width="4.88671875" style="33" customWidth="1"/>
    <col min="8202" max="8202" width="9.77734375" style="33" customWidth="1"/>
    <col min="8203" max="8203" width="8.33203125" style="33" customWidth="1"/>
    <col min="8204" max="8204" width="6.109375" style="33" customWidth="1"/>
    <col min="8205" max="8211" width="0" style="33" hidden="1" customWidth="1"/>
    <col min="8212" max="8212" width="25.21875" style="33" customWidth="1"/>
    <col min="8213" max="8213" width="9" style="33" customWidth="1"/>
    <col min="8214" max="8448" width="8.88671875" style="33"/>
    <col min="8449" max="8449" width="5.44140625" style="33" customWidth="1"/>
    <col min="8450" max="8450" width="0" style="33" hidden="1" customWidth="1"/>
    <col min="8451" max="8451" width="5.77734375" style="33" customWidth="1"/>
    <col min="8452" max="8452" width="10.21875" style="33" customWidth="1"/>
    <col min="8453" max="8454" width="13.6640625" style="33" customWidth="1"/>
    <col min="8455" max="8455" width="38.44140625" style="33" customWidth="1"/>
    <col min="8456" max="8457" width="4.88671875" style="33" customWidth="1"/>
    <col min="8458" max="8458" width="9.77734375" style="33" customWidth="1"/>
    <col min="8459" max="8459" width="8.33203125" style="33" customWidth="1"/>
    <col min="8460" max="8460" width="6.109375" style="33" customWidth="1"/>
    <col min="8461" max="8467" width="0" style="33" hidden="1" customWidth="1"/>
    <col min="8468" max="8468" width="25.21875" style="33" customWidth="1"/>
    <col min="8469" max="8469" width="9" style="33" customWidth="1"/>
    <col min="8470" max="8704" width="8.88671875" style="33"/>
    <col min="8705" max="8705" width="5.44140625" style="33" customWidth="1"/>
    <col min="8706" max="8706" width="0" style="33" hidden="1" customWidth="1"/>
    <col min="8707" max="8707" width="5.77734375" style="33" customWidth="1"/>
    <col min="8708" max="8708" width="10.21875" style="33" customWidth="1"/>
    <col min="8709" max="8710" width="13.6640625" style="33" customWidth="1"/>
    <col min="8711" max="8711" width="38.44140625" style="33" customWidth="1"/>
    <col min="8712" max="8713" width="4.88671875" style="33" customWidth="1"/>
    <col min="8714" max="8714" width="9.77734375" style="33" customWidth="1"/>
    <col min="8715" max="8715" width="8.33203125" style="33" customWidth="1"/>
    <col min="8716" max="8716" width="6.109375" style="33" customWidth="1"/>
    <col min="8717" max="8723" width="0" style="33" hidden="1" customWidth="1"/>
    <col min="8724" max="8724" width="25.21875" style="33" customWidth="1"/>
    <col min="8725" max="8725" width="9" style="33" customWidth="1"/>
    <col min="8726" max="8960" width="8.88671875" style="33"/>
    <col min="8961" max="8961" width="5.44140625" style="33" customWidth="1"/>
    <col min="8962" max="8962" width="0" style="33" hidden="1" customWidth="1"/>
    <col min="8963" max="8963" width="5.77734375" style="33" customWidth="1"/>
    <col min="8964" max="8964" width="10.21875" style="33" customWidth="1"/>
    <col min="8965" max="8966" width="13.6640625" style="33" customWidth="1"/>
    <col min="8967" max="8967" width="38.44140625" style="33" customWidth="1"/>
    <col min="8968" max="8969" width="4.88671875" style="33" customWidth="1"/>
    <col min="8970" max="8970" width="9.77734375" style="33" customWidth="1"/>
    <col min="8971" max="8971" width="8.33203125" style="33" customWidth="1"/>
    <col min="8972" max="8972" width="6.109375" style="33" customWidth="1"/>
    <col min="8973" max="8979" width="0" style="33" hidden="1" customWidth="1"/>
    <col min="8980" max="8980" width="25.21875" style="33" customWidth="1"/>
    <col min="8981" max="8981" width="9" style="33" customWidth="1"/>
    <col min="8982" max="9216" width="8.88671875" style="33"/>
    <col min="9217" max="9217" width="5.44140625" style="33" customWidth="1"/>
    <col min="9218" max="9218" width="0" style="33" hidden="1" customWidth="1"/>
    <col min="9219" max="9219" width="5.77734375" style="33" customWidth="1"/>
    <col min="9220" max="9220" width="10.21875" style="33" customWidth="1"/>
    <col min="9221" max="9222" width="13.6640625" style="33" customWidth="1"/>
    <col min="9223" max="9223" width="38.44140625" style="33" customWidth="1"/>
    <col min="9224" max="9225" width="4.88671875" style="33" customWidth="1"/>
    <col min="9226" max="9226" width="9.77734375" style="33" customWidth="1"/>
    <col min="9227" max="9227" width="8.33203125" style="33" customWidth="1"/>
    <col min="9228" max="9228" width="6.109375" style="33" customWidth="1"/>
    <col min="9229" max="9235" width="0" style="33" hidden="1" customWidth="1"/>
    <col min="9236" max="9236" width="25.21875" style="33" customWidth="1"/>
    <col min="9237" max="9237" width="9" style="33" customWidth="1"/>
    <col min="9238" max="9472" width="8.88671875" style="33"/>
    <col min="9473" max="9473" width="5.44140625" style="33" customWidth="1"/>
    <col min="9474" max="9474" width="0" style="33" hidden="1" customWidth="1"/>
    <col min="9475" max="9475" width="5.77734375" style="33" customWidth="1"/>
    <col min="9476" max="9476" width="10.21875" style="33" customWidth="1"/>
    <col min="9477" max="9478" width="13.6640625" style="33" customWidth="1"/>
    <col min="9479" max="9479" width="38.44140625" style="33" customWidth="1"/>
    <col min="9480" max="9481" width="4.88671875" style="33" customWidth="1"/>
    <col min="9482" max="9482" width="9.77734375" style="33" customWidth="1"/>
    <col min="9483" max="9483" width="8.33203125" style="33" customWidth="1"/>
    <col min="9484" max="9484" width="6.109375" style="33" customWidth="1"/>
    <col min="9485" max="9491" width="0" style="33" hidden="1" customWidth="1"/>
    <col min="9492" max="9492" width="25.21875" style="33" customWidth="1"/>
    <col min="9493" max="9493" width="9" style="33" customWidth="1"/>
    <col min="9494" max="9728" width="8.88671875" style="33"/>
    <col min="9729" max="9729" width="5.44140625" style="33" customWidth="1"/>
    <col min="9730" max="9730" width="0" style="33" hidden="1" customWidth="1"/>
    <col min="9731" max="9731" width="5.77734375" style="33" customWidth="1"/>
    <col min="9732" max="9732" width="10.21875" style="33" customWidth="1"/>
    <col min="9733" max="9734" width="13.6640625" style="33" customWidth="1"/>
    <col min="9735" max="9735" width="38.44140625" style="33" customWidth="1"/>
    <col min="9736" max="9737" width="4.88671875" style="33" customWidth="1"/>
    <col min="9738" max="9738" width="9.77734375" style="33" customWidth="1"/>
    <col min="9739" max="9739" width="8.33203125" style="33" customWidth="1"/>
    <col min="9740" max="9740" width="6.109375" style="33" customWidth="1"/>
    <col min="9741" max="9747" width="0" style="33" hidden="1" customWidth="1"/>
    <col min="9748" max="9748" width="25.21875" style="33" customWidth="1"/>
    <col min="9749" max="9749" width="9" style="33" customWidth="1"/>
    <col min="9750" max="9984" width="8.88671875" style="33"/>
    <col min="9985" max="9985" width="5.44140625" style="33" customWidth="1"/>
    <col min="9986" max="9986" width="0" style="33" hidden="1" customWidth="1"/>
    <col min="9987" max="9987" width="5.77734375" style="33" customWidth="1"/>
    <col min="9988" max="9988" width="10.21875" style="33" customWidth="1"/>
    <col min="9989" max="9990" width="13.6640625" style="33" customWidth="1"/>
    <col min="9991" max="9991" width="38.44140625" style="33" customWidth="1"/>
    <col min="9992" max="9993" width="4.88671875" style="33" customWidth="1"/>
    <col min="9994" max="9994" width="9.77734375" style="33" customWidth="1"/>
    <col min="9995" max="9995" width="8.33203125" style="33" customWidth="1"/>
    <col min="9996" max="9996" width="6.109375" style="33" customWidth="1"/>
    <col min="9997" max="10003" width="0" style="33" hidden="1" customWidth="1"/>
    <col min="10004" max="10004" width="25.21875" style="33" customWidth="1"/>
    <col min="10005" max="10005" width="9" style="33" customWidth="1"/>
    <col min="10006" max="10240" width="8.88671875" style="33"/>
    <col min="10241" max="10241" width="5.44140625" style="33" customWidth="1"/>
    <col min="10242" max="10242" width="0" style="33" hidden="1" customWidth="1"/>
    <col min="10243" max="10243" width="5.77734375" style="33" customWidth="1"/>
    <col min="10244" max="10244" width="10.21875" style="33" customWidth="1"/>
    <col min="10245" max="10246" width="13.6640625" style="33" customWidth="1"/>
    <col min="10247" max="10247" width="38.44140625" style="33" customWidth="1"/>
    <col min="10248" max="10249" width="4.88671875" style="33" customWidth="1"/>
    <col min="10250" max="10250" width="9.77734375" style="33" customWidth="1"/>
    <col min="10251" max="10251" width="8.33203125" style="33" customWidth="1"/>
    <col min="10252" max="10252" width="6.109375" style="33" customWidth="1"/>
    <col min="10253" max="10259" width="0" style="33" hidden="1" customWidth="1"/>
    <col min="10260" max="10260" width="25.21875" style="33" customWidth="1"/>
    <col min="10261" max="10261" width="9" style="33" customWidth="1"/>
    <col min="10262" max="10496" width="8.88671875" style="33"/>
    <col min="10497" max="10497" width="5.44140625" style="33" customWidth="1"/>
    <col min="10498" max="10498" width="0" style="33" hidden="1" customWidth="1"/>
    <col min="10499" max="10499" width="5.77734375" style="33" customWidth="1"/>
    <col min="10500" max="10500" width="10.21875" style="33" customWidth="1"/>
    <col min="10501" max="10502" width="13.6640625" style="33" customWidth="1"/>
    <col min="10503" max="10503" width="38.44140625" style="33" customWidth="1"/>
    <col min="10504" max="10505" width="4.88671875" style="33" customWidth="1"/>
    <col min="10506" max="10506" width="9.77734375" style="33" customWidth="1"/>
    <col min="10507" max="10507" width="8.33203125" style="33" customWidth="1"/>
    <col min="10508" max="10508" width="6.109375" style="33" customWidth="1"/>
    <col min="10509" max="10515" width="0" style="33" hidden="1" customWidth="1"/>
    <col min="10516" max="10516" width="25.21875" style="33" customWidth="1"/>
    <col min="10517" max="10517" width="9" style="33" customWidth="1"/>
    <col min="10518" max="10752" width="8.88671875" style="33"/>
    <col min="10753" max="10753" width="5.44140625" style="33" customWidth="1"/>
    <col min="10754" max="10754" width="0" style="33" hidden="1" customWidth="1"/>
    <col min="10755" max="10755" width="5.77734375" style="33" customWidth="1"/>
    <col min="10756" max="10756" width="10.21875" style="33" customWidth="1"/>
    <col min="10757" max="10758" width="13.6640625" style="33" customWidth="1"/>
    <col min="10759" max="10759" width="38.44140625" style="33" customWidth="1"/>
    <col min="10760" max="10761" width="4.88671875" style="33" customWidth="1"/>
    <col min="10762" max="10762" width="9.77734375" style="33" customWidth="1"/>
    <col min="10763" max="10763" width="8.33203125" style="33" customWidth="1"/>
    <col min="10764" max="10764" width="6.109375" style="33" customWidth="1"/>
    <col min="10765" max="10771" width="0" style="33" hidden="1" customWidth="1"/>
    <col min="10772" max="10772" width="25.21875" style="33" customWidth="1"/>
    <col min="10773" max="10773" width="9" style="33" customWidth="1"/>
    <col min="10774" max="11008" width="8.88671875" style="33"/>
    <col min="11009" max="11009" width="5.44140625" style="33" customWidth="1"/>
    <col min="11010" max="11010" width="0" style="33" hidden="1" customWidth="1"/>
    <col min="11011" max="11011" width="5.77734375" style="33" customWidth="1"/>
    <col min="11012" max="11012" width="10.21875" style="33" customWidth="1"/>
    <col min="11013" max="11014" width="13.6640625" style="33" customWidth="1"/>
    <col min="11015" max="11015" width="38.44140625" style="33" customWidth="1"/>
    <col min="11016" max="11017" width="4.88671875" style="33" customWidth="1"/>
    <col min="11018" max="11018" width="9.77734375" style="33" customWidth="1"/>
    <col min="11019" max="11019" width="8.33203125" style="33" customWidth="1"/>
    <col min="11020" max="11020" width="6.109375" style="33" customWidth="1"/>
    <col min="11021" max="11027" width="0" style="33" hidden="1" customWidth="1"/>
    <col min="11028" max="11028" width="25.21875" style="33" customWidth="1"/>
    <col min="11029" max="11029" width="9" style="33" customWidth="1"/>
    <col min="11030" max="11264" width="8.88671875" style="33"/>
    <col min="11265" max="11265" width="5.44140625" style="33" customWidth="1"/>
    <col min="11266" max="11266" width="0" style="33" hidden="1" customWidth="1"/>
    <col min="11267" max="11267" width="5.77734375" style="33" customWidth="1"/>
    <col min="11268" max="11268" width="10.21875" style="33" customWidth="1"/>
    <col min="11269" max="11270" width="13.6640625" style="33" customWidth="1"/>
    <col min="11271" max="11271" width="38.44140625" style="33" customWidth="1"/>
    <col min="11272" max="11273" width="4.88671875" style="33" customWidth="1"/>
    <col min="11274" max="11274" width="9.77734375" style="33" customWidth="1"/>
    <col min="11275" max="11275" width="8.33203125" style="33" customWidth="1"/>
    <col min="11276" max="11276" width="6.109375" style="33" customWidth="1"/>
    <col min="11277" max="11283" width="0" style="33" hidden="1" customWidth="1"/>
    <col min="11284" max="11284" width="25.21875" style="33" customWidth="1"/>
    <col min="11285" max="11285" width="9" style="33" customWidth="1"/>
    <col min="11286" max="11520" width="8.88671875" style="33"/>
    <col min="11521" max="11521" width="5.44140625" style="33" customWidth="1"/>
    <col min="11522" max="11522" width="0" style="33" hidden="1" customWidth="1"/>
    <col min="11523" max="11523" width="5.77734375" style="33" customWidth="1"/>
    <col min="11524" max="11524" width="10.21875" style="33" customWidth="1"/>
    <col min="11525" max="11526" width="13.6640625" style="33" customWidth="1"/>
    <col min="11527" max="11527" width="38.44140625" style="33" customWidth="1"/>
    <col min="11528" max="11529" width="4.88671875" style="33" customWidth="1"/>
    <col min="11530" max="11530" width="9.77734375" style="33" customWidth="1"/>
    <col min="11531" max="11531" width="8.33203125" style="33" customWidth="1"/>
    <col min="11532" max="11532" width="6.109375" style="33" customWidth="1"/>
    <col min="11533" max="11539" width="0" style="33" hidden="1" customWidth="1"/>
    <col min="11540" max="11540" width="25.21875" style="33" customWidth="1"/>
    <col min="11541" max="11541" width="9" style="33" customWidth="1"/>
    <col min="11542" max="11776" width="8.88671875" style="33"/>
    <col min="11777" max="11777" width="5.44140625" style="33" customWidth="1"/>
    <col min="11778" max="11778" width="0" style="33" hidden="1" customWidth="1"/>
    <col min="11779" max="11779" width="5.77734375" style="33" customWidth="1"/>
    <col min="11780" max="11780" width="10.21875" style="33" customWidth="1"/>
    <col min="11781" max="11782" width="13.6640625" style="33" customWidth="1"/>
    <col min="11783" max="11783" width="38.44140625" style="33" customWidth="1"/>
    <col min="11784" max="11785" width="4.88671875" style="33" customWidth="1"/>
    <col min="11786" max="11786" width="9.77734375" style="33" customWidth="1"/>
    <col min="11787" max="11787" width="8.33203125" style="33" customWidth="1"/>
    <col min="11788" max="11788" width="6.109375" style="33" customWidth="1"/>
    <col min="11789" max="11795" width="0" style="33" hidden="1" customWidth="1"/>
    <col min="11796" max="11796" width="25.21875" style="33" customWidth="1"/>
    <col min="11797" max="11797" width="9" style="33" customWidth="1"/>
    <col min="11798" max="12032" width="8.88671875" style="33"/>
    <col min="12033" max="12033" width="5.44140625" style="33" customWidth="1"/>
    <col min="12034" max="12034" width="0" style="33" hidden="1" customWidth="1"/>
    <col min="12035" max="12035" width="5.77734375" style="33" customWidth="1"/>
    <col min="12036" max="12036" width="10.21875" style="33" customWidth="1"/>
    <col min="12037" max="12038" width="13.6640625" style="33" customWidth="1"/>
    <col min="12039" max="12039" width="38.44140625" style="33" customWidth="1"/>
    <col min="12040" max="12041" width="4.88671875" style="33" customWidth="1"/>
    <col min="12042" max="12042" width="9.77734375" style="33" customWidth="1"/>
    <col min="12043" max="12043" width="8.33203125" style="33" customWidth="1"/>
    <col min="12044" max="12044" width="6.109375" style="33" customWidth="1"/>
    <col min="12045" max="12051" width="0" style="33" hidden="1" customWidth="1"/>
    <col min="12052" max="12052" width="25.21875" style="33" customWidth="1"/>
    <col min="12053" max="12053" width="9" style="33" customWidth="1"/>
    <col min="12054" max="12288" width="8.88671875" style="33"/>
    <col min="12289" max="12289" width="5.44140625" style="33" customWidth="1"/>
    <col min="12290" max="12290" width="0" style="33" hidden="1" customWidth="1"/>
    <col min="12291" max="12291" width="5.77734375" style="33" customWidth="1"/>
    <col min="12292" max="12292" width="10.21875" style="33" customWidth="1"/>
    <col min="12293" max="12294" width="13.6640625" style="33" customWidth="1"/>
    <col min="12295" max="12295" width="38.44140625" style="33" customWidth="1"/>
    <col min="12296" max="12297" width="4.88671875" style="33" customWidth="1"/>
    <col min="12298" max="12298" width="9.77734375" style="33" customWidth="1"/>
    <col min="12299" max="12299" width="8.33203125" style="33" customWidth="1"/>
    <col min="12300" max="12300" width="6.109375" style="33" customWidth="1"/>
    <col min="12301" max="12307" width="0" style="33" hidden="1" customWidth="1"/>
    <col min="12308" max="12308" width="25.21875" style="33" customWidth="1"/>
    <col min="12309" max="12309" width="9" style="33" customWidth="1"/>
    <col min="12310" max="12544" width="8.88671875" style="33"/>
    <col min="12545" max="12545" width="5.44140625" style="33" customWidth="1"/>
    <col min="12546" max="12546" width="0" style="33" hidden="1" customWidth="1"/>
    <col min="12547" max="12547" width="5.77734375" style="33" customWidth="1"/>
    <col min="12548" max="12548" width="10.21875" style="33" customWidth="1"/>
    <col min="12549" max="12550" width="13.6640625" style="33" customWidth="1"/>
    <col min="12551" max="12551" width="38.44140625" style="33" customWidth="1"/>
    <col min="12552" max="12553" width="4.88671875" style="33" customWidth="1"/>
    <col min="12554" max="12554" width="9.77734375" style="33" customWidth="1"/>
    <col min="12555" max="12555" width="8.33203125" style="33" customWidth="1"/>
    <col min="12556" max="12556" width="6.109375" style="33" customWidth="1"/>
    <col min="12557" max="12563" width="0" style="33" hidden="1" customWidth="1"/>
    <col min="12564" max="12564" width="25.21875" style="33" customWidth="1"/>
    <col min="12565" max="12565" width="9" style="33" customWidth="1"/>
    <col min="12566" max="12800" width="8.88671875" style="33"/>
    <col min="12801" max="12801" width="5.44140625" style="33" customWidth="1"/>
    <col min="12802" max="12802" width="0" style="33" hidden="1" customWidth="1"/>
    <col min="12803" max="12803" width="5.77734375" style="33" customWidth="1"/>
    <col min="12804" max="12804" width="10.21875" style="33" customWidth="1"/>
    <col min="12805" max="12806" width="13.6640625" style="33" customWidth="1"/>
    <col min="12807" max="12807" width="38.44140625" style="33" customWidth="1"/>
    <col min="12808" max="12809" width="4.88671875" style="33" customWidth="1"/>
    <col min="12810" max="12810" width="9.77734375" style="33" customWidth="1"/>
    <col min="12811" max="12811" width="8.33203125" style="33" customWidth="1"/>
    <col min="12812" max="12812" width="6.109375" style="33" customWidth="1"/>
    <col min="12813" max="12819" width="0" style="33" hidden="1" customWidth="1"/>
    <col min="12820" max="12820" width="25.21875" style="33" customWidth="1"/>
    <col min="12821" max="12821" width="9" style="33" customWidth="1"/>
    <col min="12822" max="13056" width="8.88671875" style="33"/>
    <col min="13057" max="13057" width="5.44140625" style="33" customWidth="1"/>
    <col min="13058" max="13058" width="0" style="33" hidden="1" customWidth="1"/>
    <col min="13059" max="13059" width="5.77734375" style="33" customWidth="1"/>
    <col min="13060" max="13060" width="10.21875" style="33" customWidth="1"/>
    <col min="13061" max="13062" width="13.6640625" style="33" customWidth="1"/>
    <col min="13063" max="13063" width="38.44140625" style="33" customWidth="1"/>
    <col min="13064" max="13065" width="4.88671875" style="33" customWidth="1"/>
    <col min="13066" max="13066" width="9.77734375" style="33" customWidth="1"/>
    <col min="13067" max="13067" width="8.33203125" style="33" customWidth="1"/>
    <col min="13068" max="13068" width="6.109375" style="33" customWidth="1"/>
    <col min="13069" max="13075" width="0" style="33" hidden="1" customWidth="1"/>
    <col min="13076" max="13076" width="25.21875" style="33" customWidth="1"/>
    <col min="13077" max="13077" width="9" style="33" customWidth="1"/>
    <col min="13078" max="13312" width="8.88671875" style="33"/>
    <col min="13313" max="13313" width="5.44140625" style="33" customWidth="1"/>
    <col min="13314" max="13314" width="0" style="33" hidden="1" customWidth="1"/>
    <col min="13315" max="13315" width="5.77734375" style="33" customWidth="1"/>
    <col min="13316" max="13316" width="10.21875" style="33" customWidth="1"/>
    <col min="13317" max="13318" width="13.6640625" style="33" customWidth="1"/>
    <col min="13319" max="13319" width="38.44140625" style="33" customWidth="1"/>
    <col min="13320" max="13321" width="4.88671875" style="33" customWidth="1"/>
    <col min="13322" max="13322" width="9.77734375" style="33" customWidth="1"/>
    <col min="13323" max="13323" width="8.33203125" style="33" customWidth="1"/>
    <col min="13324" max="13324" width="6.109375" style="33" customWidth="1"/>
    <col min="13325" max="13331" width="0" style="33" hidden="1" customWidth="1"/>
    <col min="13332" max="13332" width="25.21875" style="33" customWidth="1"/>
    <col min="13333" max="13333" width="9" style="33" customWidth="1"/>
    <col min="13334" max="13568" width="8.88671875" style="33"/>
    <col min="13569" max="13569" width="5.44140625" style="33" customWidth="1"/>
    <col min="13570" max="13570" width="0" style="33" hidden="1" customWidth="1"/>
    <col min="13571" max="13571" width="5.77734375" style="33" customWidth="1"/>
    <col min="13572" max="13572" width="10.21875" style="33" customWidth="1"/>
    <col min="13573" max="13574" width="13.6640625" style="33" customWidth="1"/>
    <col min="13575" max="13575" width="38.44140625" style="33" customWidth="1"/>
    <col min="13576" max="13577" width="4.88671875" style="33" customWidth="1"/>
    <col min="13578" max="13578" width="9.77734375" style="33" customWidth="1"/>
    <col min="13579" max="13579" width="8.33203125" style="33" customWidth="1"/>
    <col min="13580" max="13580" width="6.109375" style="33" customWidth="1"/>
    <col min="13581" max="13587" width="0" style="33" hidden="1" customWidth="1"/>
    <col min="13588" max="13588" width="25.21875" style="33" customWidth="1"/>
    <col min="13589" max="13589" width="9" style="33" customWidth="1"/>
    <col min="13590" max="13824" width="8.88671875" style="33"/>
    <col min="13825" max="13825" width="5.44140625" style="33" customWidth="1"/>
    <col min="13826" max="13826" width="0" style="33" hidden="1" customWidth="1"/>
    <col min="13827" max="13827" width="5.77734375" style="33" customWidth="1"/>
    <col min="13828" max="13828" width="10.21875" style="33" customWidth="1"/>
    <col min="13829" max="13830" width="13.6640625" style="33" customWidth="1"/>
    <col min="13831" max="13831" width="38.44140625" style="33" customWidth="1"/>
    <col min="13832" max="13833" width="4.88671875" style="33" customWidth="1"/>
    <col min="13834" max="13834" width="9.77734375" style="33" customWidth="1"/>
    <col min="13835" max="13835" width="8.33203125" style="33" customWidth="1"/>
    <col min="13836" max="13836" width="6.109375" style="33" customWidth="1"/>
    <col min="13837" max="13843" width="0" style="33" hidden="1" customWidth="1"/>
    <col min="13844" max="13844" width="25.21875" style="33" customWidth="1"/>
    <col min="13845" max="13845" width="9" style="33" customWidth="1"/>
    <col min="13846" max="14080" width="8.88671875" style="33"/>
    <col min="14081" max="14081" width="5.44140625" style="33" customWidth="1"/>
    <col min="14082" max="14082" width="0" style="33" hidden="1" customWidth="1"/>
    <col min="14083" max="14083" width="5.77734375" style="33" customWidth="1"/>
    <col min="14084" max="14084" width="10.21875" style="33" customWidth="1"/>
    <col min="14085" max="14086" width="13.6640625" style="33" customWidth="1"/>
    <col min="14087" max="14087" width="38.44140625" style="33" customWidth="1"/>
    <col min="14088" max="14089" width="4.88671875" style="33" customWidth="1"/>
    <col min="14090" max="14090" width="9.77734375" style="33" customWidth="1"/>
    <col min="14091" max="14091" width="8.33203125" style="33" customWidth="1"/>
    <col min="14092" max="14092" width="6.109375" style="33" customWidth="1"/>
    <col min="14093" max="14099" width="0" style="33" hidden="1" customWidth="1"/>
    <col min="14100" max="14100" width="25.21875" style="33" customWidth="1"/>
    <col min="14101" max="14101" width="9" style="33" customWidth="1"/>
    <col min="14102" max="14336" width="8.88671875" style="33"/>
    <col min="14337" max="14337" width="5.44140625" style="33" customWidth="1"/>
    <col min="14338" max="14338" width="0" style="33" hidden="1" customWidth="1"/>
    <col min="14339" max="14339" width="5.77734375" style="33" customWidth="1"/>
    <col min="14340" max="14340" width="10.21875" style="33" customWidth="1"/>
    <col min="14341" max="14342" width="13.6640625" style="33" customWidth="1"/>
    <col min="14343" max="14343" width="38.44140625" style="33" customWidth="1"/>
    <col min="14344" max="14345" width="4.88671875" style="33" customWidth="1"/>
    <col min="14346" max="14346" width="9.77734375" style="33" customWidth="1"/>
    <col min="14347" max="14347" width="8.33203125" style="33" customWidth="1"/>
    <col min="14348" max="14348" width="6.109375" style="33" customWidth="1"/>
    <col min="14349" max="14355" width="0" style="33" hidden="1" customWidth="1"/>
    <col min="14356" max="14356" width="25.21875" style="33" customWidth="1"/>
    <col min="14357" max="14357" width="9" style="33" customWidth="1"/>
    <col min="14358" max="14592" width="8.88671875" style="33"/>
    <col min="14593" max="14593" width="5.44140625" style="33" customWidth="1"/>
    <col min="14594" max="14594" width="0" style="33" hidden="1" customWidth="1"/>
    <col min="14595" max="14595" width="5.77734375" style="33" customWidth="1"/>
    <col min="14596" max="14596" width="10.21875" style="33" customWidth="1"/>
    <col min="14597" max="14598" width="13.6640625" style="33" customWidth="1"/>
    <col min="14599" max="14599" width="38.44140625" style="33" customWidth="1"/>
    <col min="14600" max="14601" width="4.88671875" style="33" customWidth="1"/>
    <col min="14602" max="14602" width="9.77734375" style="33" customWidth="1"/>
    <col min="14603" max="14603" width="8.33203125" style="33" customWidth="1"/>
    <col min="14604" max="14604" width="6.109375" style="33" customWidth="1"/>
    <col min="14605" max="14611" width="0" style="33" hidden="1" customWidth="1"/>
    <col min="14612" max="14612" width="25.21875" style="33" customWidth="1"/>
    <col min="14613" max="14613" width="9" style="33" customWidth="1"/>
    <col min="14614" max="14848" width="8.88671875" style="33"/>
    <col min="14849" max="14849" width="5.44140625" style="33" customWidth="1"/>
    <col min="14850" max="14850" width="0" style="33" hidden="1" customWidth="1"/>
    <col min="14851" max="14851" width="5.77734375" style="33" customWidth="1"/>
    <col min="14852" max="14852" width="10.21875" style="33" customWidth="1"/>
    <col min="14853" max="14854" width="13.6640625" style="33" customWidth="1"/>
    <col min="14855" max="14855" width="38.44140625" style="33" customWidth="1"/>
    <col min="14856" max="14857" width="4.88671875" style="33" customWidth="1"/>
    <col min="14858" max="14858" width="9.77734375" style="33" customWidth="1"/>
    <col min="14859" max="14859" width="8.33203125" style="33" customWidth="1"/>
    <col min="14860" max="14860" width="6.109375" style="33" customWidth="1"/>
    <col min="14861" max="14867" width="0" style="33" hidden="1" customWidth="1"/>
    <col min="14868" max="14868" width="25.21875" style="33" customWidth="1"/>
    <col min="14869" max="14869" width="9" style="33" customWidth="1"/>
    <col min="14870" max="15104" width="8.88671875" style="33"/>
    <col min="15105" max="15105" width="5.44140625" style="33" customWidth="1"/>
    <col min="15106" max="15106" width="0" style="33" hidden="1" customWidth="1"/>
    <col min="15107" max="15107" width="5.77734375" style="33" customWidth="1"/>
    <col min="15108" max="15108" width="10.21875" style="33" customWidth="1"/>
    <col min="15109" max="15110" width="13.6640625" style="33" customWidth="1"/>
    <col min="15111" max="15111" width="38.44140625" style="33" customWidth="1"/>
    <col min="15112" max="15113" width="4.88671875" style="33" customWidth="1"/>
    <col min="15114" max="15114" width="9.77734375" style="33" customWidth="1"/>
    <col min="15115" max="15115" width="8.33203125" style="33" customWidth="1"/>
    <col min="15116" max="15116" width="6.109375" style="33" customWidth="1"/>
    <col min="15117" max="15123" width="0" style="33" hidden="1" customWidth="1"/>
    <col min="15124" max="15124" width="25.21875" style="33" customWidth="1"/>
    <col min="15125" max="15125" width="9" style="33" customWidth="1"/>
    <col min="15126" max="15360" width="8.88671875" style="33"/>
    <col min="15361" max="15361" width="5.44140625" style="33" customWidth="1"/>
    <col min="15362" max="15362" width="0" style="33" hidden="1" customWidth="1"/>
    <col min="15363" max="15363" width="5.77734375" style="33" customWidth="1"/>
    <col min="15364" max="15364" width="10.21875" style="33" customWidth="1"/>
    <col min="15365" max="15366" width="13.6640625" style="33" customWidth="1"/>
    <col min="15367" max="15367" width="38.44140625" style="33" customWidth="1"/>
    <col min="15368" max="15369" width="4.88671875" style="33" customWidth="1"/>
    <col min="15370" max="15370" width="9.77734375" style="33" customWidth="1"/>
    <col min="15371" max="15371" width="8.33203125" style="33" customWidth="1"/>
    <col min="15372" max="15372" width="6.109375" style="33" customWidth="1"/>
    <col min="15373" max="15379" width="0" style="33" hidden="1" customWidth="1"/>
    <col min="15380" max="15380" width="25.21875" style="33" customWidth="1"/>
    <col min="15381" max="15381" width="9" style="33" customWidth="1"/>
    <col min="15382" max="15616" width="8.88671875" style="33"/>
    <col min="15617" max="15617" width="5.44140625" style="33" customWidth="1"/>
    <col min="15618" max="15618" width="0" style="33" hidden="1" customWidth="1"/>
    <col min="15619" max="15619" width="5.77734375" style="33" customWidth="1"/>
    <col min="15620" max="15620" width="10.21875" style="33" customWidth="1"/>
    <col min="15621" max="15622" width="13.6640625" style="33" customWidth="1"/>
    <col min="15623" max="15623" width="38.44140625" style="33" customWidth="1"/>
    <col min="15624" max="15625" width="4.88671875" style="33" customWidth="1"/>
    <col min="15626" max="15626" width="9.77734375" style="33" customWidth="1"/>
    <col min="15627" max="15627" width="8.33203125" style="33" customWidth="1"/>
    <col min="15628" max="15628" width="6.109375" style="33" customWidth="1"/>
    <col min="15629" max="15635" width="0" style="33" hidden="1" customWidth="1"/>
    <col min="15636" max="15636" width="25.21875" style="33" customWidth="1"/>
    <col min="15637" max="15637" width="9" style="33" customWidth="1"/>
    <col min="15638" max="15872" width="8.88671875" style="33"/>
    <col min="15873" max="15873" width="5.44140625" style="33" customWidth="1"/>
    <col min="15874" max="15874" width="0" style="33" hidden="1" customWidth="1"/>
    <col min="15875" max="15875" width="5.77734375" style="33" customWidth="1"/>
    <col min="15876" max="15876" width="10.21875" style="33" customWidth="1"/>
    <col min="15877" max="15878" width="13.6640625" style="33" customWidth="1"/>
    <col min="15879" max="15879" width="38.44140625" style="33" customWidth="1"/>
    <col min="15880" max="15881" width="4.88671875" style="33" customWidth="1"/>
    <col min="15882" max="15882" width="9.77734375" style="33" customWidth="1"/>
    <col min="15883" max="15883" width="8.33203125" style="33" customWidth="1"/>
    <col min="15884" max="15884" width="6.109375" style="33" customWidth="1"/>
    <col min="15885" max="15891" width="0" style="33" hidden="1" customWidth="1"/>
    <col min="15892" max="15892" width="25.21875" style="33" customWidth="1"/>
    <col min="15893" max="15893" width="9" style="33" customWidth="1"/>
    <col min="15894" max="16128" width="8.88671875" style="33"/>
    <col min="16129" max="16129" width="5.44140625" style="33" customWidth="1"/>
    <col min="16130" max="16130" width="0" style="33" hidden="1" customWidth="1"/>
    <col min="16131" max="16131" width="5.77734375" style="33" customWidth="1"/>
    <col min="16132" max="16132" width="10.21875" style="33" customWidth="1"/>
    <col min="16133" max="16134" width="13.6640625" style="33" customWidth="1"/>
    <col min="16135" max="16135" width="38.44140625" style="33" customWidth="1"/>
    <col min="16136" max="16137" width="4.88671875" style="33" customWidth="1"/>
    <col min="16138" max="16138" width="9.77734375" style="33" customWidth="1"/>
    <col min="16139" max="16139" width="8.33203125" style="33" customWidth="1"/>
    <col min="16140" max="16140" width="6.109375" style="33" customWidth="1"/>
    <col min="16141" max="16147" width="0" style="33" hidden="1" customWidth="1"/>
    <col min="16148" max="16148" width="25.21875" style="33" customWidth="1"/>
    <col min="16149" max="16149" width="9" style="33" customWidth="1"/>
    <col min="16150" max="16384" width="8.88671875" style="33"/>
  </cols>
  <sheetData>
    <row r="1" spans="1:22" s="30" customFormat="1" ht="41.4" x14ac:dyDescent="0.25">
      <c r="A1" s="60" t="s">
        <v>140</v>
      </c>
      <c r="B1" s="61" t="s">
        <v>141</v>
      </c>
      <c r="C1" s="60" t="s">
        <v>1</v>
      </c>
      <c r="D1" s="60" t="s">
        <v>2</v>
      </c>
      <c r="E1" s="62" t="s">
        <v>3</v>
      </c>
      <c r="F1" s="62" t="s">
        <v>4</v>
      </c>
      <c r="G1" s="64" t="s">
        <v>5</v>
      </c>
      <c r="H1" s="60" t="s">
        <v>6</v>
      </c>
      <c r="I1" s="60" t="s">
        <v>7</v>
      </c>
      <c r="J1" s="60" t="s">
        <v>8</v>
      </c>
      <c r="K1" s="60" t="s">
        <v>9</v>
      </c>
      <c r="L1" s="60" t="s">
        <v>10</v>
      </c>
      <c r="M1" s="60" t="s">
        <v>142</v>
      </c>
      <c r="N1" s="60" t="s">
        <v>143</v>
      </c>
      <c r="O1" s="61" t="s">
        <v>144</v>
      </c>
      <c r="P1" s="60" t="s">
        <v>11</v>
      </c>
      <c r="Q1" s="60" t="s">
        <v>145</v>
      </c>
      <c r="R1" s="60" t="s">
        <v>12</v>
      </c>
      <c r="S1" s="60" t="s">
        <v>13</v>
      </c>
      <c r="T1" s="63" t="s">
        <v>146</v>
      </c>
      <c r="U1" s="29"/>
    </row>
    <row r="2" spans="1:22" s="32" customFormat="1" ht="30" customHeight="1" x14ac:dyDescent="0.3">
      <c r="A2" s="10">
        <v>1</v>
      </c>
      <c r="B2" s="11" t="s">
        <v>147</v>
      </c>
      <c r="C2" s="11" t="s">
        <v>148</v>
      </c>
      <c r="D2" s="11" t="s">
        <v>149</v>
      </c>
      <c r="E2" s="12" t="s">
        <v>150</v>
      </c>
      <c r="F2" s="12" t="s">
        <v>151</v>
      </c>
      <c r="G2" s="13" t="s">
        <v>152</v>
      </c>
      <c r="H2" s="14">
        <v>1</v>
      </c>
      <c r="I2" s="12" t="s">
        <v>21</v>
      </c>
      <c r="J2" s="11" t="s">
        <v>153</v>
      </c>
      <c r="K2" s="11" t="s">
        <v>154</v>
      </c>
      <c r="L2" s="12" t="s">
        <v>155</v>
      </c>
      <c r="M2" s="15">
        <v>152</v>
      </c>
      <c r="N2" s="15">
        <v>797.54</v>
      </c>
      <c r="O2" s="16">
        <v>752.4</v>
      </c>
      <c r="P2" s="11" t="s">
        <v>156</v>
      </c>
      <c r="Q2" s="11" t="s">
        <v>157</v>
      </c>
      <c r="R2" s="11" t="s">
        <v>158</v>
      </c>
      <c r="S2" s="11"/>
      <c r="T2" s="31" t="s">
        <v>159</v>
      </c>
      <c r="V2" s="33"/>
    </row>
    <row r="3" spans="1:22" s="32" customFormat="1" ht="30" customHeight="1" x14ac:dyDescent="0.3">
      <c r="A3" s="10">
        <v>2</v>
      </c>
      <c r="B3" s="11" t="s">
        <v>160</v>
      </c>
      <c r="C3" s="11" t="s">
        <v>148</v>
      </c>
      <c r="D3" s="11" t="s">
        <v>149</v>
      </c>
      <c r="E3" s="12" t="s">
        <v>161</v>
      </c>
      <c r="F3" s="12" t="s">
        <v>162</v>
      </c>
      <c r="G3" s="13" t="s">
        <v>163</v>
      </c>
      <c r="H3" s="14">
        <v>1</v>
      </c>
      <c r="I3" s="12" t="s">
        <v>164</v>
      </c>
      <c r="J3" s="11" t="s">
        <v>165</v>
      </c>
      <c r="K3" s="11" t="s">
        <v>154</v>
      </c>
      <c r="L3" s="12" t="s">
        <v>166</v>
      </c>
      <c r="M3" s="15">
        <v>130</v>
      </c>
      <c r="N3" s="15">
        <v>713.59</v>
      </c>
      <c r="O3" s="16">
        <v>643.5</v>
      </c>
      <c r="P3" s="11" t="s">
        <v>156</v>
      </c>
      <c r="Q3" s="11" t="s">
        <v>157</v>
      </c>
      <c r="R3" s="11" t="s">
        <v>158</v>
      </c>
      <c r="S3" s="11"/>
      <c r="T3" s="31" t="s">
        <v>167</v>
      </c>
      <c r="V3" s="33"/>
    </row>
    <row r="4" spans="1:22" s="32" customFormat="1" ht="30" customHeight="1" x14ac:dyDescent="0.3">
      <c r="A4" s="10">
        <v>3</v>
      </c>
      <c r="B4" s="11" t="s">
        <v>168</v>
      </c>
      <c r="C4" s="11" t="s">
        <v>148</v>
      </c>
      <c r="D4" s="11" t="s">
        <v>169</v>
      </c>
      <c r="E4" s="12" t="s">
        <v>170</v>
      </c>
      <c r="F4" s="12" t="s">
        <v>171</v>
      </c>
      <c r="G4" s="13" t="s">
        <v>172</v>
      </c>
      <c r="H4" s="14">
        <v>1</v>
      </c>
      <c r="I4" s="12" t="s">
        <v>21</v>
      </c>
      <c r="J4" s="11" t="s">
        <v>173</v>
      </c>
      <c r="K4" s="11" t="s">
        <v>154</v>
      </c>
      <c r="L4" s="12" t="s">
        <v>174</v>
      </c>
      <c r="M4" s="15">
        <v>130</v>
      </c>
      <c r="N4" s="15">
        <v>705.2</v>
      </c>
      <c r="O4" s="16">
        <v>643.5</v>
      </c>
      <c r="P4" s="11" t="s">
        <v>156</v>
      </c>
      <c r="Q4" s="11" t="s">
        <v>157</v>
      </c>
      <c r="R4" s="11" t="s">
        <v>158</v>
      </c>
      <c r="S4" s="11"/>
      <c r="T4" s="31" t="s">
        <v>175</v>
      </c>
      <c r="V4" s="33"/>
    </row>
    <row r="5" spans="1:22" s="32" customFormat="1" ht="30" customHeight="1" x14ac:dyDescent="0.3">
      <c r="A5" s="10">
        <v>4</v>
      </c>
      <c r="B5" s="11" t="s">
        <v>176</v>
      </c>
      <c r="C5" s="11" t="s">
        <v>148</v>
      </c>
      <c r="D5" s="11" t="s">
        <v>177</v>
      </c>
      <c r="E5" s="12" t="s">
        <v>178</v>
      </c>
      <c r="F5" s="12" t="s">
        <v>179</v>
      </c>
      <c r="G5" s="13" t="s">
        <v>180</v>
      </c>
      <c r="H5" s="14">
        <v>1</v>
      </c>
      <c r="I5" s="12" t="s">
        <v>83</v>
      </c>
      <c r="J5" s="11" t="s">
        <v>181</v>
      </c>
      <c r="K5" s="11" t="s">
        <v>154</v>
      </c>
      <c r="L5" s="12" t="s">
        <v>174</v>
      </c>
      <c r="M5" s="15">
        <v>144.16</v>
      </c>
      <c r="N5" s="15">
        <v>713.59</v>
      </c>
      <c r="O5" s="16">
        <v>713.59</v>
      </c>
      <c r="P5" s="11" t="s">
        <v>156</v>
      </c>
      <c r="Q5" s="11" t="s">
        <v>157</v>
      </c>
      <c r="R5" s="11" t="s">
        <v>158</v>
      </c>
      <c r="S5" s="11"/>
      <c r="T5" s="31" t="s">
        <v>182</v>
      </c>
      <c r="V5" s="33"/>
    </row>
    <row r="6" spans="1:22" s="32" customFormat="1" ht="30" customHeight="1" x14ac:dyDescent="0.3">
      <c r="A6" s="10">
        <v>5</v>
      </c>
      <c r="B6" s="11" t="s">
        <v>183</v>
      </c>
      <c r="C6" s="11" t="s">
        <v>148</v>
      </c>
      <c r="D6" s="11" t="s">
        <v>169</v>
      </c>
      <c r="E6" s="12" t="s">
        <v>184</v>
      </c>
      <c r="F6" s="12" t="s">
        <v>185</v>
      </c>
      <c r="G6" s="13" t="s">
        <v>186</v>
      </c>
      <c r="H6" s="14">
        <v>1</v>
      </c>
      <c r="I6" s="12" t="s">
        <v>21</v>
      </c>
      <c r="J6" s="11" t="s">
        <v>187</v>
      </c>
      <c r="K6" s="11" t="s">
        <v>154</v>
      </c>
      <c r="L6" s="12" t="s">
        <v>155</v>
      </c>
      <c r="M6" s="15">
        <v>185</v>
      </c>
      <c r="N6" s="15">
        <v>923.47</v>
      </c>
      <c r="O6" s="16">
        <v>915.75</v>
      </c>
      <c r="P6" s="11" t="s">
        <v>156</v>
      </c>
      <c r="Q6" s="11" t="s">
        <v>157</v>
      </c>
      <c r="R6" s="11" t="s">
        <v>158</v>
      </c>
      <c r="S6" s="11"/>
      <c r="T6" s="31" t="s">
        <v>188</v>
      </c>
      <c r="V6" s="33"/>
    </row>
    <row r="7" spans="1:22" s="32" customFormat="1" ht="30" customHeight="1" x14ac:dyDescent="0.3">
      <c r="A7" s="10">
        <v>6</v>
      </c>
      <c r="B7" s="11" t="s">
        <v>189</v>
      </c>
      <c r="C7" s="11" t="s">
        <v>148</v>
      </c>
      <c r="D7" s="11" t="s">
        <v>190</v>
      </c>
      <c r="E7" s="12" t="s">
        <v>191</v>
      </c>
      <c r="F7" s="12" t="s">
        <v>192</v>
      </c>
      <c r="G7" s="13" t="s">
        <v>193</v>
      </c>
      <c r="H7" s="14">
        <v>1</v>
      </c>
      <c r="I7" s="12" t="s">
        <v>21</v>
      </c>
      <c r="J7" s="11" t="s">
        <v>194</v>
      </c>
      <c r="K7" s="11" t="s">
        <v>154</v>
      </c>
      <c r="L7" s="12" t="s">
        <v>155</v>
      </c>
      <c r="M7" s="15">
        <v>160</v>
      </c>
      <c r="N7" s="15">
        <v>797.54</v>
      </c>
      <c r="O7" s="16">
        <v>792</v>
      </c>
      <c r="P7" s="11" t="s">
        <v>156</v>
      </c>
      <c r="Q7" s="11" t="s">
        <v>157</v>
      </c>
      <c r="R7" s="11" t="s">
        <v>158</v>
      </c>
      <c r="S7" s="11"/>
      <c r="T7" s="31" t="s">
        <v>195</v>
      </c>
      <c r="V7" s="33"/>
    </row>
    <row r="8" spans="1:22" s="32" customFormat="1" ht="30" customHeight="1" x14ac:dyDescent="0.3">
      <c r="A8" s="10">
        <v>7</v>
      </c>
      <c r="B8" s="11" t="s">
        <v>196</v>
      </c>
      <c r="C8" s="11" t="s">
        <v>148</v>
      </c>
      <c r="D8" s="11" t="s">
        <v>149</v>
      </c>
      <c r="E8" s="12" t="s">
        <v>197</v>
      </c>
      <c r="F8" s="12" t="s">
        <v>198</v>
      </c>
      <c r="G8" s="13" t="s">
        <v>199</v>
      </c>
      <c r="H8" s="14">
        <v>1</v>
      </c>
      <c r="I8" s="12" t="s">
        <v>21</v>
      </c>
      <c r="J8" s="11" t="s">
        <v>200</v>
      </c>
      <c r="K8" s="11" t="s">
        <v>154</v>
      </c>
      <c r="L8" s="12" t="s">
        <v>174</v>
      </c>
      <c r="M8" s="15">
        <v>163</v>
      </c>
      <c r="N8" s="15">
        <v>839.52</v>
      </c>
      <c r="O8" s="16">
        <v>806.85</v>
      </c>
      <c r="P8" s="11" t="s">
        <v>156</v>
      </c>
      <c r="Q8" s="11" t="s">
        <v>157</v>
      </c>
      <c r="R8" s="11" t="s">
        <v>158</v>
      </c>
      <c r="S8" s="11"/>
      <c r="T8" s="31" t="s">
        <v>201</v>
      </c>
      <c r="V8" s="33"/>
    </row>
    <row r="9" spans="1:22" s="32" customFormat="1" ht="30" customHeight="1" x14ac:dyDescent="0.3">
      <c r="A9" s="10">
        <v>8</v>
      </c>
      <c r="B9" s="11" t="s">
        <v>202</v>
      </c>
      <c r="C9" s="11" t="s">
        <v>148</v>
      </c>
      <c r="D9" s="11" t="s">
        <v>203</v>
      </c>
      <c r="E9" s="12" t="s">
        <v>204</v>
      </c>
      <c r="F9" s="12" t="s">
        <v>205</v>
      </c>
      <c r="G9" s="13" t="s">
        <v>206</v>
      </c>
      <c r="H9" s="14">
        <v>1</v>
      </c>
      <c r="I9" s="12" t="s">
        <v>207</v>
      </c>
      <c r="J9" s="11" t="s">
        <v>208</v>
      </c>
      <c r="K9" s="11" t="s">
        <v>209</v>
      </c>
      <c r="L9" s="12" t="s">
        <v>155</v>
      </c>
      <c r="M9" s="15">
        <v>152.63999999999999</v>
      </c>
      <c r="N9" s="15">
        <v>755.57</v>
      </c>
      <c r="O9" s="16">
        <v>755.57</v>
      </c>
      <c r="P9" s="11" t="s">
        <v>156</v>
      </c>
      <c r="Q9" s="11" t="s">
        <v>157</v>
      </c>
      <c r="R9" s="11" t="s">
        <v>158</v>
      </c>
      <c r="S9" s="11"/>
      <c r="T9" s="31" t="s">
        <v>210</v>
      </c>
      <c r="V9" s="33"/>
    </row>
    <row r="10" spans="1:22" s="32" customFormat="1" ht="30" customHeight="1" x14ac:dyDescent="0.3">
      <c r="A10" s="10">
        <v>9</v>
      </c>
      <c r="B10" s="11" t="s">
        <v>211</v>
      </c>
      <c r="C10" s="11" t="s">
        <v>148</v>
      </c>
      <c r="D10" s="11" t="s">
        <v>149</v>
      </c>
      <c r="E10" s="12" t="s">
        <v>212</v>
      </c>
      <c r="F10" s="12" t="s">
        <v>213</v>
      </c>
      <c r="G10" s="13" t="s">
        <v>214</v>
      </c>
      <c r="H10" s="14">
        <v>1</v>
      </c>
      <c r="I10" s="12" t="s">
        <v>21</v>
      </c>
      <c r="J10" s="11" t="s">
        <v>215</v>
      </c>
      <c r="K10" s="11" t="s">
        <v>154</v>
      </c>
      <c r="L10" s="12" t="s">
        <v>216</v>
      </c>
      <c r="M10" s="15">
        <v>145</v>
      </c>
      <c r="N10" s="15">
        <v>755.57</v>
      </c>
      <c r="O10" s="16">
        <v>717.75</v>
      </c>
      <c r="P10" s="11" t="s">
        <v>156</v>
      </c>
      <c r="Q10" s="11" t="s">
        <v>157</v>
      </c>
      <c r="R10" s="11" t="s">
        <v>158</v>
      </c>
      <c r="S10" s="11"/>
      <c r="T10" s="31" t="s">
        <v>217</v>
      </c>
      <c r="V10" s="33"/>
    </row>
    <row r="11" spans="1:22" s="32" customFormat="1" ht="30" customHeight="1" x14ac:dyDescent="0.3">
      <c r="A11" s="10">
        <v>10</v>
      </c>
      <c r="B11" s="11" t="s">
        <v>218</v>
      </c>
      <c r="C11" s="11" t="s">
        <v>148</v>
      </c>
      <c r="D11" s="11" t="s">
        <v>149</v>
      </c>
      <c r="E11" s="12" t="s">
        <v>219</v>
      </c>
      <c r="F11" s="12" t="s">
        <v>220</v>
      </c>
      <c r="G11" s="13" t="s">
        <v>221</v>
      </c>
      <c r="H11" s="14">
        <v>1</v>
      </c>
      <c r="I11" s="12" t="s">
        <v>21</v>
      </c>
      <c r="J11" s="11" t="s">
        <v>222</v>
      </c>
      <c r="K11" s="11" t="s">
        <v>154</v>
      </c>
      <c r="L11" s="12" t="s">
        <v>166</v>
      </c>
      <c r="M11" s="15">
        <v>150</v>
      </c>
      <c r="N11" s="15">
        <v>755.57</v>
      </c>
      <c r="O11" s="16">
        <v>742.5</v>
      </c>
      <c r="P11" s="11" t="s">
        <v>156</v>
      </c>
      <c r="Q11" s="11" t="s">
        <v>157</v>
      </c>
      <c r="R11" s="11" t="s">
        <v>158</v>
      </c>
      <c r="S11" s="11"/>
      <c r="T11" s="31" t="s">
        <v>223</v>
      </c>
      <c r="V11" s="33"/>
    </row>
    <row r="12" spans="1:22" s="32" customFormat="1" ht="30" customHeight="1" x14ac:dyDescent="0.3">
      <c r="A12" s="10">
        <v>11</v>
      </c>
      <c r="B12" s="11" t="s">
        <v>224</v>
      </c>
      <c r="C12" s="11" t="s">
        <v>148</v>
      </c>
      <c r="D12" s="11" t="s">
        <v>225</v>
      </c>
      <c r="E12" s="12" t="s">
        <v>226</v>
      </c>
      <c r="F12" s="12" t="s">
        <v>227</v>
      </c>
      <c r="G12" s="13" t="s">
        <v>228</v>
      </c>
      <c r="H12" s="14">
        <v>1</v>
      </c>
      <c r="I12" s="12" t="s">
        <v>21</v>
      </c>
      <c r="J12" s="11" t="s">
        <v>229</v>
      </c>
      <c r="K12" s="11" t="s">
        <v>154</v>
      </c>
      <c r="L12" s="12" t="s">
        <v>174</v>
      </c>
      <c r="M12" s="15">
        <v>152.63999999999999</v>
      </c>
      <c r="N12" s="15">
        <v>755.57</v>
      </c>
      <c r="O12" s="16">
        <v>755.57</v>
      </c>
      <c r="P12" s="11" t="s">
        <v>156</v>
      </c>
      <c r="Q12" s="11" t="s">
        <v>157</v>
      </c>
      <c r="R12" s="11" t="s">
        <v>158</v>
      </c>
      <c r="S12" s="11"/>
      <c r="T12" s="31" t="s">
        <v>230</v>
      </c>
      <c r="V12" s="33"/>
    </row>
    <row r="13" spans="1:22" s="32" customFormat="1" ht="30" customHeight="1" x14ac:dyDescent="0.3">
      <c r="A13" s="10">
        <v>12</v>
      </c>
      <c r="B13" s="11" t="s">
        <v>231</v>
      </c>
      <c r="C13" s="11" t="s">
        <v>148</v>
      </c>
      <c r="D13" s="11" t="s">
        <v>149</v>
      </c>
      <c r="E13" s="12" t="s">
        <v>232</v>
      </c>
      <c r="F13" s="12" t="s">
        <v>233</v>
      </c>
      <c r="G13" s="13" t="s">
        <v>234</v>
      </c>
      <c r="H13" s="14">
        <v>1</v>
      </c>
      <c r="I13" s="12" t="s">
        <v>21</v>
      </c>
      <c r="J13" s="11" t="s">
        <v>235</v>
      </c>
      <c r="K13" s="11" t="s">
        <v>154</v>
      </c>
      <c r="L13" s="12" t="s">
        <v>155</v>
      </c>
      <c r="M13" s="15">
        <v>161.12</v>
      </c>
      <c r="N13" s="15">
        <v>797.54</v>
      </c>
      <c r="O13" s="16">
        <v>797.54</v>
      </c>
      <c r="P13" s="11" t="s">
        <v>156</v>
      </c>
      <c r="Q13" s="11" t="s">
        <v>157</v>
      </c>
      <c r="R13" s="11" t="s">
        <v>158</v>
      </c>
      <c r="S13" s="11"/>
      <c r="T13" s="31" t="s">
        <v>236</v>
      </c>
      <c r="V13" s="33"/>
    </row>
    <row r="14" spans="1:22" s="32" customFormat="1" ht="30" customHeight="1" x14ac:dyDescent="0.3">
      <c r="A14" s="10">
        <v>13</v>
      </c>
      <c r="B14" s="11" t="s">
        <v>237</v>
      </c>
      <c r="C14" s="11" t="s">
        <v>148</v>
      </c>
      <c r="D14" s="11" t="s">
        <v>238</v>
      </c>
      <c r="E14" s="12" t="s">
        <v>239</v>
      </c>
      <c r="F14" s="12" t="s">
        <v>240</v>
      </c>
      <c r="G14" s="13" t="s">
        <v>241</v>
      </c>
      <c r="H14" s="14">
        <v>1</v>
      </c>
      <c r="I14" s="12" t="s">
        <v>21</v>
      </c>
      <c r="J14" s="11" t="s">
        <v>242</v>
      </c>
      <c r="K14" s="11" t="s">
        <v>154</v>
      </c>
      <c r="L14" s="12" t="s">
        <v>166</v>
      </c>
      <c r="M14" s="15">
        <v>160</v>
      </c>
      <c r="N14" s="15">
        <v>797.54</v>
      </c>
      <c r="O14" s="16">
        <v>792</v>
      </c>
      <c r="P14" s="11" t="s">
        <v>156</v>
      </c>
      <c r="Q14" s="11" t="s">
        <v>157</v>
      </c>
      <c r="R14" s="11" t="s">
        <v>158</v>
      </c>
      <c r="S14" s="11"/>
      <c r="T14" s="31" t="s">
        <v>243</v>
      </c>
      <c r="V14" s="33"/>
    </row>
    <row r="15" spans="1:22" s="32" customFormat="1" ht="30" customHeight="1" x14ac:dyDescent="0.3">
      <c r="A15" s="10">
        <v>14</v>
      </c>
      <c r="B15" s="11" t="s">
        <v>244</v>
      </c>
      <c r="C15" s="11" t="s">
        <v>148</v>
      </c>
      <c r="D15" s="11" t="s">
        <v>149</v>
      </c>
      <c r="E15" s="12" t="s">
        <v>245</v>
      </c>
      <c r="F15" s="12" t="s">
        <v>246</v>
      </c>
      <c r="G15" s="13" t="s">
        <v>247</v>
      </c>
      <c r="H15" s="14">
        <v>1</v>
      </c>
      <c r="I15" s="12" t="s">
        <v>21</v>
      </c>
      <c r="J15" s="11" t="s">
        <v>248</v>
      </c>
      <c r="K15" s="11" t="s">
        <v>154</v>
      </c>
      <c r="L15" s="12" t="s">
        <v>155</v>
      </c>
      <c r="M15" s="15">
        <v>131.94999999999999</v>
      </c>
      <c r="N15" s="15">
        <v>663.14</v>
      </c>
      <c r="O15" s="16">
        <v>653.15</v>
      </c>
      <c r="P15" s="11" t="s">
        <v>156</v>
      </c>
      <c r="Q15" s="11" t="s">
        <v>157</v>
      </c>
      <c r="R15" s="11" t="s">
        <v>158</v>
      </c>
      <c r="S15" s="11"/>
      <c r="T15" s="31" t="s">
        <v>249</v>
      </c>
      <c r="V15" s="33"/>
    </row>
    <row r="16" spans="1:22" s="32" customFormat="1" ht="30" customHeight="1" x14ac:dyDescent="0.3">
      <c r="A16" s="10">
        <v>15</v>
      </c>
      <c r="B16" s="11" t="s">
        <v>250</v>
      </c>
      <c r="C16" s="11" t="s">
        <v>148</v>
      </c>
      <c r="D16" s="11" t="s">
        <v>251</v>
      </c>
      <c r="E16" s="12" t="s">
        <v>252</v>
      </c>
      <c r="F16" s="12" t="s">
        <v>253</v>
      </c>
      <c r="G16" s="13" t="s">
        <v>254</v>
      </c>
      <c r="H16" s="14">
        <v>1</v>
      </c>
      <c r="I16" s="12" t="s">
        <v>21</v>
      </c>
      <c r="J16" s="11" t="s">
        <v>255</v>
      </c>
      <c r="K16" s="11" t="s">
        <v>154</v>
      </c>
      <c r="L16" s="12" t="s">
        <v>155</v>
      </c>
      <c r="M16" s="15">
        <v>152.63999999999999</v>
      </c>
      <c r="N16" s="15">
        <v>755.57</v>
      </c>
      <c r="O16" s="16">
        <v>755.57</v>
      </c>
      <c r="P16" s="11" t="s">
        <v>156</v>
      </c>
      <c r="Q16" s="11" t="s">
        <v>157</v>
      </c>
      <c r="R16" s="11" t="s">
        <v>158</v>
      </c>
      <c r="S16" s="11"/>
      <c r="T16" s="31" t="s">
        <v>256</v>
      </c>
      <c r="V16" s="33"/>
    </row>
    <row r="17" spans="1:22" s="32" customFormat="1" ht="30" customHeight="1" x14ac:dyDescent="0.3">
      <c r="A17" s="10">
        <v>16</v>
      </c>
      <c r="B17" s="11" t="s">
        <v>257</v>
      </c>
      <c r="C17" s="11" t="s">
        <v>148</v>
      </c>
      <c r="D17" s="11" t="s">
        <v>149</v>
      </c>
      <c r="E17" s="12" t="s">
        <v>258</v>
      </c>
      <c r="F17" s="12" t="s">
        <v>259</v>
      </c>
      <c r="G17" s="13" t="s">
        <v>260</v>
      </c>
      <c r="H17" s="14">
        <v>1</v>
      </c>
      <c r="I17" s="12" t="s">
        <v>21</v>
      </c>
      <c r="J17" s="11" t="s">
        <v>261</v>
      </c>
      <c r="K17" s="11" t="s">
        <v>154</v>
      </c>
      <c r="L17" s="12" t="s">
        <v>174</v>
      </c>
      <c r="M17" s="15">
        <v>136.94999999999999</v>
      </c>
      <c r="N17" s="15">
        <v>705.2</v>
      </c>
      <c r="O17" s="16">
        <v>677.9</v>
      </c>
      <c r="P17" s="11" t="s">
        <v>156</v>
      </c>
      <c r="Q17" s="11" t="s">
        <v>157</v>
      </c>
      <c r="R17" s="11" t="s">
        <v>158</v>
      </c>
      <c r="S17" s="11"/>
      <c r="T17" s="31" t="s">
        <v>262</v>
      </c>
      <c r="V17" s="33"/>
    </row>
    <row r="18" spans="1:22" s="32" customFormat="1" ht="30" customHeight="1" x14ac:dyDescent="0.3">
      <c r="A18" s="10">
        <v>17</v>
      </c>
      <c r="B18" s="11" t="s">
        <v>263</v>
      </c>
      <c r="C18" s="11" t="s">
        <v>148</v>
      </c>
      <c r="D18" s="11" t="s">
        <v>203</v>
      </c>
      <c r="E18" s="12" t="s">
        <v>264</v>
      </c>
      <c r="F18" s="12" t="s">
        <v>265</v>
      </c>
      <c r="G18" s="13" t="s">
        <v>266</v>
      </c>
      <c r="H18" s="14">
        <v>1</v>
      </c>
      <c r="I18" s="12" t="s">
        <v>21</v>
      </c>
      <c r="J18" s="11" t="s">
        <v>267</v>
      </c>
      <c r="K18" s="11" t="s">
        <v>154</v>
      </c>
      <c r="L18" s="12" t="s">
        <v>174</v>
      </c>
      <c r="M18" s="15">
        <v>152.63999999999999</v>
      </c>
      <c r="N18" s="15">
        <v>755.57</v>
      </c>
      <c r="O18" s="16">
        <v>755.57</v>
      </c>
      <c r="P18" s="11" t="s">
        <v>156</v>
      </c>
      <c r="Q18" s="11" t="s">
        <v>157</v>
      </c>
      <c r="R18" s="11" t="s">
        <v>158</v>
      </c>
      <c r="S18" s="11"/>
      <c r="T18" s="31" t="s">
        <v>268</v>
      </c>
      <c r="V18" s="33"/>
    </row>
    <row r="19" spans="1:22" s="32" customFormat="1" ht="30" customHeight="1" x14ac:dyDescent="0.3">
      <c r="A19" s="10">
        <v>18</v>
      </c>
      <c r="B19" s="11" t="s">
        <v>269</v>
      </c>
      <c r="C19" s="11" t="s">
        <v>148</v>
      </c>
      <c r="D19" s="11" t="s">
        <v>225</v>
      </c>
      <c r="E19" s="12" t="s">
        <v>270</v>
      </c>
      <c r="F19" s="12" t="s">
        <v>271</v>
      </c>
      <c r="G19" s="13" t="s">
        <v>272</v>
      </c>
      <c r="H19" s="14">
        <v>1</v>
      </c>
      <c r="I19" s="12" t="s">
        <v>21</v>
      </c>
      <c r="J19" s="11" t="s">
        <v>273</v>
      </c>
      <c r="K19" s="11" t="s">
        <v>154</v>
      </c>
      <c r="L19" s="12" t="s">
        <v>216</v>
      </c>
      <c r="M19" s="15">
        <v>140</v>
      </c>
      <c r="N19" s="15">
        <v>713.59</v>
      </c>
      <c r="O19" s="16">
        <v>693</v>
      </c>
      <c r="P19" s="11" t="s">
        <v>156</v>
      </c>
      <c r="Q19" s="11" t="s">
        <v>157</v>
      </c>
      <c r="R19" s="11" t="s">
        <v>158</v>
      </c>
      <c r="S19" s="11"/>
      <c r="T19" s="31" t="s">
        <v>274</v>
      </c>
      <c r="V19" s="33"/>
    </row>
    <row r="20" spans="1:22" s="32" customFormat="1" ht="30" customHeight="1" x14ac:dyDescent="0.3">
      <c r="A20" s="10">
        <v>19</v>
      </c>
      <c r="B20" s="11" t="s">
        <v>275</v>
      </c>
      <c r="C20" s="11" t="s">
        <v>148</v>
      </c>
      <c r="D20" s="11" t="s">
        <v>149</v>
      </c>
      <c r="E20" s="12" t="s">
        <v>276</v>
      </c>
      <c r="F20" s="12" t="s">
        <v>277</v>
      </c>
      <c r="G20" s="13" t="s">
        <v>278</v>
      </c>
      <c r="H20" s="14">
        <v>1</v>
      </c>
      <c r="I20" s="12" t="s">
        <v>21</v>
      </c>
      <c r="J20" s="11" t="s">
        <v>279</v>
      </c>
      <c r="K20" s="11" t="s">
        <v>154</v>
      </c>
      <c r="L20" s="12" t="s">
        <v>155</v>
      </c>
      <c r="M20" s="15">
        <v>161.12</v>
      </c>
      <c r="N20" s="15">
        <v>797.54</v>
      </c>
      <c r="O20" s="16">
        <v>797.54</v>
      </c>
      <c r="P20" s="11" t="s">
        <v>156</v>
      </c>
      <c r="Q20" s="11" t="s">
        <v>157</v>
      </c>
      <c r="R20" s="11" t="s">
        <v>158</v>
      </c>
      <c r="S20" s="11"/>
      <c r="T20" s="31" t="s">
        <v>280</v>
      </c>
      <c r="V20" s="33"/>
    </row>
    <row r="21" spans="1:22" s="32" customFormat="1" ht="30" customHeight="1" x14ac:dyDescent="0.3">
      <c r="A21" s="10">
        <v>20</v>
      </c>
      <c r="B21" s="11" t="s">
        <v>281</v>
      </c>
      <c r="C21" s="11" t="s">
        <v>148</v>
      </c>
      <c r="D21" s="11" t="s">
        <v>282</v>
      </c>
      <c r="E21" s="12" t="s">
        <v>283</v>
      </c>
      <c r="F21" s="12" t="s">
        <v>284</v>
      </c>
      <c r="G21" s="13" t="s">
        <v>285</v>
      </c>
      <c r="H21" s="14">
        <v>1</v>
      </c>
      <c r="I21" s="12" t="s">
        <v>21</v>
      </c>
      <c r="J21" s="11" t="s">
        <v>286</v>
      </c>
      <c r="K21" s="11" t="s">
        <v>154</v>
      </c>
      <c r="L21" s="12" t="s">
        <v>155</v>
      </c>
      <c r="M21" s="15">
        <v>135</v>
      </c>
      <c r="N21" s="15">
        <v>671.62</v>
      </c>
      <c r="O21" s="16">
        <v>668.25</v>
      </c>
      <c r="P21" s="11" t="s">
        <v>156</v>
      </c>
      <c r="Q21" s="11" t="s">
        <v>157</v>
      </c>
      <c r="R21" s="11" t="s">
        <v>158</v>
      </c>
      <c r="S21" s="11"/>
      <c r="T21" s="31" t="s">
        <v>287</v>
      </c>
      <c r="V21" s="33"/>
    </row>
    <row r="22" spans="1:22" s="32" customFormat="1" ht="30" customHeight="1" x14ac:dyDescent="0.3">
      <c r="A22" s="10">
        <v>21</v>
      </c>
      <c r="B22" s="11" t="s">
        <v>288</v>
      </c>
      <c r="C22" s="11" t="s">
        <v>148</v>
      </c>
      <c r="D22" s="11" t="s">
        <v>149</v>
      </c>
      <c r="E22" s="12" t="s">
        <v>289</v>
      </c>
      <c r="F22" s="12" t="s">
        <v>290</v>
      </c>
      <c r="G22" s="13" t="s">
        <v>291</v>
      </c>
      <c r="H22" s="14">
        <v>1</v>
      </c>
      <c r="I22" s="12" t="s">
        <v>83</v>
      </c>
      <c r="J22" s="11" t="s">
        <v>292</v>
      </c>
      <c r="K22" s="11" t="s">
        <v>154</v>
      </c>
      <c r="L22" s="12" t="s">
        <v>155</v>
      </c>
      <c r="M22" s="15">
        <v>160</v>
      </c>
      <c r="N22" s="15">
        <v>839.52</v>
      </c>
      <c r="O22" s="16">
        <v>792</v>
      </c>
      <c r="P22" s="11" t="s">
        <v>156</v>
      </c>
      <c r="Q22" s="11" t="s">
        <v>157</v>
      </c>
      <c r="R22" s="11" t="s">
        <v>158</v>
      </c>
      <c r="S22" s="11"/>
      <c r="T22" s="31" t="s">
        <v>293</v>
      </c>
      <c r="V22" s="33"/>
    </row>
    <row r="23" spans="1:22" s="32" customFormat="1" ht="30" customHeight="1" x14ac:dyDescent="0.3">
      <c r="A23" s="10">
        <v>22</v>
      </c>
      <c r="B23" s="11" t="s">
        <v>294</v>
      </c>
      <c r="C23" s="11" t="s">
        <v>148</v>
      </c>
      <c r="D23" s="11" t="s">
        <v>169</v>
      </c>
      <c r="E23" s="12" t="s">
        <v>295</v>
      </c>
      <c r="F23" s="12" t="s">
        <v>296</v>
      </c>
      <c r="G23" s="13" t="s">
        <v>297</v>
      </c>
      <c r="H23" s="14">
        <v>1</v>
      </c>
      <c r="I23" s="12" t="s">
        <v>21</v>
      </c>
      <c r="J23" s="11" t="s">
        <v>298</v>
      </c>
      <c r="K23" s="11" t="s">
        <v>154</v>
      </c>
      <c r="L23" s="12" t="s">
        <v>166</v>
      </c>
      <c r="M23" s="15">
        <v>150</v>
      </c>
      <c r="N23" s="15">
        <v>755.57</v>
      </c>
      <c r="O23" s="16">
        <v>742.5</v>
      </c>
      <c r="P23" s="11" t="s">
        <v>156</v>
      </c>
      <c r="Q23" s="11" t="s">
        <v>157</v>
      </c>
      <c r="R23" s="11" t="s">
        <v>158</v>
      </c>
      <c r="S23" s="11"/>
      <c r="T23" s="31" t="s">
        <v>299</v>
      </c>
      <c r="V23" s="33"/>
    </row>
    <row r="24" spans="1:22" s="32" customFormat="1" ht="30" customHeight="1" x14ac:dyDescent="0.3">
      <c r="A24" s="10">
        <v>23</v>
      </c>
      <c r="B24" s="11" t="s">
        <v>300</v>
      </c>
      <c r="C24" s="11" t="s">
        <v>148</v>
      </c>
      <c r="D24" s="11" t="s">
        <v>203</v>
      </c>
      <c r="E24" s="12" t="s">
        <v>301</v>
      </c>
      <c r="F24" s="12" t="s">
        <v>302</v>
      </c>
      <c r="G24" s="13" t="s">
        <v>303</v>
      </c>
      <c r="H24" s="14">
        <v>1</v>
      </c>
      <c r="I24" s="12" t="s">
        <v>21</v>
      </c>
      <c r="J24" s="11" t="s">
        <v>304</v>
      </c>
      <c r="K24" s="11" t="s">
        <v>209</v>
      </c>
      <c r="L24" s="12" t="s">
        <v>174</v>
      </c>
      <c r="M24" s="15">
        <v>160</v>
      </c>
      <c r="N24" s="15">
        <v>797.54</v>
      </c>
      <c r="O24" s="16">
        <v>792</v>
      </c>
      <c r="P24" s="11" t="s">
        <v>156</v>
      </c>
      <c r="Q24" s="11" t="s">
        <v>157</v>
      </c>
      <c r="R24" s="11" t="s">
        <v>158</v>
      </c>
      <c r="S24" s="11"/>
      <c r="T24" s="31" t="s">
        <v>305</v>
      </c>
      <c r="V24" s="33"/>
    </row>
    <row r="25" spans="1:22" s="32" customFormat="1" ht="30" customHeight="1" x14ac:dyDescent="0.3">
      <c r="A25" s="10">
        <v>24</v>
      </c>
      <c r="B25" s="11" t="s">
        <v>306</v>
      </c>
      <c r="C25" s="11" t="s">
        <v>148</v>
      </c>
      <c r="D25" s="11" t="s">
        <v>169</v>
      </c>
      <c r="E25" s="12" t="s">
        <v>307</v>
      </c>
      <c r="F25" s="12" t="s">
        <v>308</v>
      </c>
      <c r="G25" s="13" t="s">
        <v>309</v>
      </c>
      <c r="H25" s="14">
        <v>1</v>
      </c>
      <c r="I25" s="12" t="s">
        <v>21</v>
      </c>
      <c r="J25" s="11" t="s">
        <v>310</v>
      </c>
      <c r="K25" s="11" t="s">
        <v>154</v>
      </c>
      <c r="L25" s="12" t="s">
        <v>174</v>
      </c>
      <c r="M25" s="15">
        <v>163</v>
      </c>
      <c r="N25" s="15">
        <v>839.52</v>
      </c>
      <c r="O25" s="16">
        <v>806.85</v>
      </c>
      <c r="P25" s="11" t="s">
        <v>156</v>
      </c>
      <c r="Q25" s="11" t="s">
        <v>157</v>
      </c>
      <c r="R25" s="11" t="s">
        <v>311</v>
      </c>
      <c r="S25" s="11"/>
      <c r="T25" s="31" t="s">
        <v>312</v>
      </c>
      <c r="V25" s="33"/>
    </row>
    <row r="26" spans="1:22" s="32" customFormat="1" ht="30" customHeight="1" x14ac:dyDescent="0.3">
      <c r="A26" s="10">
        <v>25</v>
      </c>
      <c r="B26" s="11" t="s">
        <v>313</v>
      </c>
      <c r="C26" s="11" t="s">
        <v>148</v>
      </c>
      <c r="D26" s="11" t="s">
        <v>314</v>
      </c>
      <c r="E26" s="17" t="s">
        <v>315</v>
      </c>
      <c r="F26" s="17" t="s">
        <v>316</v>
      </c>
      <c r="G26" s="13" t="s">
        <v>317</v>
      </c>
      <c r="H26" s="14">
        <v>1</v>
      </c>
      <c r="I26" s="17" t="s">
        <v>83</v>
      </c>
      <c r="J26" s="11" t="s">
        <v>318</v>
      </c>
      <c r="K26" s="11" t="s">
        <v>154</v>
      </c>
      <c r="L26" s="17" t="s">
        <v>319</v>
      </c>
      <c r="M26" s="15">
        <v>66.09</v>
      </c>
      <c r="N26" s="15">
        <v>327.16000000000003</v>
      </c>
      <c r="O26" s="16">
        <v>327.14999999999998</v>
      </c>
      <c r="P26" s="11" t="s">
        <v>156</v>
      </c>
      <c r="Q26" s="11" t="s">
        <v>157</v>
      </c>
      <c r="R26" s="11" t="s">
        <v>158</v>
      </c>
      <c r="S26" s="11"/>
      <c r="T26" s="31" t="s">
        <v>320</v>
      </c>
      <c r="V26" s="33"/>
    </row>
    <row r="27" spans="1:22" s="32" customFormat="1" ht="30" customHeight="1" x14ac:dyDescent="0.3">
      <c r="A27" s="10">
        <v>26</v>
      </c>
      <c r="B27" s="11" t="s">
        <v>321</v>
      </c>
      <c r="C27" s="11" t="s">
        <v>148</v>
      </c>
      <c r="D27" s="11" t="s">
        <v>169</v>
      </c>
      <c r="E27" s="12" t="s">
        <v>322</v>
      </c>
      <c r="F27" s="12" t="s">
        <v>323</v>
      </c>
      <c r="G27" s="13" t="s">
        <v>324</v>
      </c>
      <c r="H27" s="14">
        <v>1</v>
      </c>
      <c r="I27" s="12" t="s">
        <v>21</v>
      </c>
      <c r="J27" s="11" t="s">
        <v>325</v>
      </c>
      <c r="K27" s="11" t="s">
        <v>326</v>
      </c>
      <c r="L27" s="12" t="s">
        <v>174</v>
      </c>
      <c r="M27" s="15">
        <v>122.06</v>
      </c>
      <c r="N27" s="15">
        <v>604.20000000000005</v>
      </c>
      <c r="O27" s="16">
        <v>604.20000000000005</v>
      </c>
      <c r="P27" s="11" t="s">
        <v>156</v>
      </c>
      <c r="Q27" s="11" t="s">
        <v>157</v>
      </c>
      <c r="R27" s="11" t="s">
        <v>158</v>
      </c>
      <c r="S27" s="11"/>
      <c r="T27" s="31" t="s">
        <v>327</v>
      </c>
      <c r="V27" s="33"/>
    </row>
    <row r="28" spans="1:22" s="32" customFormat="1" ht="30" customHeight="1" x14ac:dyDescent="0.3">
      <c r="A28" s="10">
        <v>27</v>
      </c>
      <c r="B28" s="11" t="s">
        <v>328</v>
      </c>
      <c r="C28" s="11" t="s">
        <v>148</v>
      </c>
      <c r="D28" s="11" t="s">
        <v>169</v>
      </c>
      <c r="E28" s="12" t="s">
        <v>329</v>
      </c>
      <c r="F28" s="12" t="s">
        <v>330</v>
      </c>
      <c r="G28" s="13" t="s">
        <v>331</v>
      </c>
      <c r="H28" s="14">
        <v>1</v>
      </c>
      <c r="I28" s="12" t="s">
        <v>21</v>
      </c>
      <c r="J28" s="11" t="s">
        <v>332</v>
      </c>
      <c r="K28" s="11" t="s">
        <v>154</v>
      </c>
      <c r="L28" s="12" t="s">
        <v>216</v>
      </c>
      <c r="M28" s="15">
        <v>170</v>
      </c>
      <c r="N28" s="15">
        <v>881.5</v>
      </c>
      <c r="O28" s="16">
        <v>841.5</v>
      </c>
      <c r="P28" s="11" t="s">
        <v>156</v>
      </c>
      <c r="Q28" s="11" t="s">
        <v>157</v>
      </c>
      <c r="R28" s="11" t="s">
        <v>158</v>
      </c>
      <c r="S28" s="11"/>
      <c r="T28" s="31" t="s">
        <v>333</v>
      </c>
      <c r="V28" s="33"/>
    </row>
    <row r="29" spans="1:22" s="32" customFormat="1" ht="30" customHeight="1" x14ac:dyDescent="0.3">
      <c r="A29" s="10">
        <v>28</v>
      </c>
      <c r="B29" s="11" t="s">
        <v>334</v>
      </c>
      <c r="C29" s="11" t="s">
        <v>148</v>
      </c>
      <c r="D29" s="11" t="s">
        <v>169</v>
      </c>
      <c r="E29" s="12" t="s">
        <v>335</v>
      </c>
      <c r="F29" s="12" t="s">
        <v>336</v>
      </c>
      <c r="G29" s="13" t="s">
        <v>337</v>
      </c>
      <c r="H29" s="14">
        <v>1</v>
      </c>
      <c r="I29" s="12" t="s">
        <v>21</v>
      </c>
      <c r="J29" s="11" t="s">
        <v>338</v>
      </c>
      <c r="K29" s="11" t="s">
        <v>154</v>
      </c>
      <c r="L29" s="12" t="s">
        <v>216</v>
      </c>
      <c r="M29" s="15">
        <v>160</v>
      </c>
      <c r="N29" s="15">
        <v>797.54</v>
      </c>
      <c r="O29" s="16">
        <v>792</v>
      </c>
      <c r="P29" s="11" t="s">
        <v>156</v>
      </c>
      <c r="Q29" s="11" t="s">
        <v>157</v>
      </c>
      <c r="R29" s="11" t="s">
        <v>158</v>
      </c>
      <c r="S29" s="11"/>
      <c r="T29" s="31" t="s">
        <v>339</v>
      </c>
      <c r="V29" s="33"/>
    </row>
    <row r="30" spans="1:22" s="32" customFormat="1" ht="30" customHeight="1" x14ac:dyDescent="0.3">
      <c r="A30" s="10">
        <v>29</v>
      </c>
      <c r="B30" s="11" t="s">
        <v>340</v>
      </c>
      <c r="C30" s="11" t="s">
        <v>148</v>
      </c>
      <c r="D30" s="11" t="s">
        <v>251</v>
      </c>
      <c r="E30" s="12" t="s">
        <v>341</v>
      </c>
      <c r="F30" s="12" t="s">
        <v>342</v>
      </c>
      <c r="G30" s="13" t="s">
        <v>343</v>
      </c>
      <c r="H30" s="14">
        <v>1</v>
      </c>
      <c r="I30" s="12" t="s">
        <v>21</v>
      </c>
      <c r="J30" s="11" t="s">
        <v>344</v>
      </c>
      <c r="K30" s="11" t="s">
        <v>154</v>
      </c>
      <c r="L30" s="12" t="s">
        <v>155</v>
      </c>
      <c r="M30" s="15">
        <v>152</v>
      </c>
      <c r="N30" s="15">
        <v>755.57</v>
      </c>
      <c r="O30" s="16">
        <v>752.4</v>
      </c>
      <c r="P30" s="11" t="s">
        <v>156</v>
      </c>
      <c r="Q30" s="11" t="s">
        <v>157</v>
      </c>
      <c r="R30" s="11" t="s">
        <v>158</v>
      </c>
      <c r="S30" s="11"/>
      <c r="T30" s="31" t="s">
        <v>345</v>
      </c>
      <c r="V30" s="33"/>
    </row>
    <row r="31" spans="1:22" s="32" customFormat="1" ht="30" customHeight="1" x14ac:dyDescent="0.3">
      <c r="A31" s="10">
        <v>30</v>
      </c>
      <c r="B31" s="11" t="s">
        <v>346</v>
      </c>
      <c r="C31" s="11" t="s">
        <v>148</v>
      </c>
      <c r="D31" s="11" t="s">
        <v>347</v>
      </c>
      <c r="E31" s="12" t="s">
        <v>348</v>
      </c>
      <c r="F31" s="12" t="s">
        <v>349</v>
      </c>
      <c r="G31" s="13" t="s">
        <v>350</v>
      </c>
      <c r="H31" s="14">
        <v>1</v>
      </c>
      <c r="I31" s="12" t="s">
        <v>83</v>
      </c>
      <c r="J31" s="11" t="s">
        <v>351</v>
      </c>
      <c r="K31" s="11" t="s">
        <v>154</v>
      </c>
      <c r="L31" s="12" t="s">
        <v>216</v>
      </c>
      <c r="M31" s="15">
        <v>144.16</v>
      </c>
      <c r="N31" s="15">
        <v>713.59</v>
      </c>
      <c r="O31" s="16">
        <v>713.59</v>
      </c>
      <c r="P31" s="11" t="s">
        <v>156</v>
      </c>
      <c r="Q31" s="11" t="s">
        <v>157</v>
      </c>
      <c r="R31" s="11" t="s">
        <v>158</v>
      </c>
      <c r="S31" s="11"/>
      <c r="T31" s="31" t="s">
        <v>352</v>
      </c>
      <c r="V31" s="33"/>
    </row>
    <row r="32" spans="1:22" s="32" customFormat="1" ht="30" customHeight="1" x14ac:dyDescent="0.3">
      <c r="A32" s="10">
        <v>31</v>
      </c>
      <c r="B32" s="11" t="s">
        <v>353</v>
      </c>
      <c r="C32" s="11" t="s">
        <v>148</v>
      </c>
      <c r="D32" s="11" t="s">
        <v>177</v>
      </c>
      <c r="E32" s="12" t="s">
        <v>354</v>
      </c>
      <c r="F32" s="12" t="s">
        <v>355</v>
      </c>
      <c r="G32" s="13" t="s">
        <v>356</v>
      </c>
      <c r="H32" s="14">
        <v>1</v>
      </c>
      <c r="I32" s="12" t="s">
        <v>21</v>
      </c>
      <c r="J32" s="11" t="s">
        <v>357</v>
      </c>
      <c r="K32" s="11" t="s">
        <v>154</v>
      </c>
      <c r="L32" s="12" t="s">
        <v>166</v>
      </c>
      <c r="M32" s="15">
        <v>110</v>
      </c>
      <c r="N32" s="15">
        <v>671.62</v>
      </c>
      <c r="O32" s="16">
        <v>544.5</v>
      </c>
      <c r="P32" s="11" t="s">
        <v>156</v>
      </c>
      <c r="Q32" s="11" t="s">
        <v>157</v>
      </c>
      <c r="R32" s="11" t="s">
        <v>158</v>
      </c>
      <c r="S32" s="11"/>
      <c r="T32" s="31" t="s">
        <v>358</v>
      </c>
      <c r="V32" s="33"/>
    </row>
    <row r="33" spans="1:22" s="32" customFormat="1" ht="30" customHeight="1" x14ac:dyDescent="0.3">
      <c r="A33" s="10">
        <v>32</v>
      </c>
      <c r="B33" s="11" t="s">
        <v>359</v>
      </c>
      <c r="C33" s="11" t="s">
        <v>148</v>
      </c>
      <c r="D33" s="11" t="s">
        <v>314</v>
      </c>
      <c r="E33" s="12" t="s">
        <v>360</v>
      </c>
      <c r="F33" s="12" t="s">
        <v>361</v>
      </c>
      <c r="G33" s="13" t="s">
        <v>362</v>
      </c>
      <c r="H33" s="14">
        <v>1</v>
      </c>
      <c r="I33" s="12" t="s">
        <v>21</v>
      </c>
      <c r="J33" s="11" t="s">
        <v>363</v>
      </c>
      <c r="K33" s="11" t="s">
        <v>154</v>
      </c>
      <c r="L33" s="12" t="s">
        <v>174</v>
      </c>
      <c r="M33" s="15">
        <v>148</v>
      </c>
      <c r="N33" s="15">
        <v>797.54</v>
      </c>
      <c r="O33" s="16">
        <v>732.6</v>
      </c>
      <c r="P33" s="11" t="s">
        <v>156</v>
      </c>
      <c r="Q33" s="11" t="s">
        <v>157</v>
      </c>
      <c r="R33" s="11" t="s">
        <v>158</v>
      </c>
      <c r="S33" s="11"/>
      <c r="T33" s="31" t="s">
        <v>364</v>
      </c>
      <c r="V33" s="33"/>
    </row>
    <row r="34" spans="1:22" s="32" customFormat="1" ht="30" customHeight="1" x14ac:dyDescent="0.3">
      <c r="A34" s="10">
        <v>33</v>
      </c>
      <c r="B34" s="11" t="s">
        <v>365</v>
      </c>
      <c r="C34" s="11" t="s">
        <v>148</v>
      </c>
      <c r="D34" s="11" t="s">
        <v>177</v>
      </c>
      <c r="E34" s="12" t="s">
        <v>366</v>
      </c>
      <c r="F34" s="12" t="s">
        <v>367</v>
      </c>
      <c r="G34" s="13" t="s">
        <v>368</v>
      </c>
      <c r="H34" s="14">
        <v>1</v>
      </c>
      <c r="I34" s="12" t="s">
        <v>21</v>
      </c>
      <c r="J34" s="11" t="s">
        <v>369</v>
      </c>
      <c r="K34" s="11" t="s">
        <v>154</v>
      </c>
      <c r="L34" s="12" t="s">
        <v>174</v>
      </c>
      <c r="M34" s="15">
        <v>148</v>
      </c>
      <c r="N34" s="15">
        <v>797.54</v>
      </c>
      <c r="O34" s="16">
        <v>732.6</v>
      </c>
      <c r="P34" s="11" t="s">
        <v>156</v>
      </c>
      <c r="Q34" s="11" t="s">
        <v>157</v>
      </c>
      <c r="R34" s="11" t="s">
        <v>158</v>
      </c>
      <c r="S34" s="11"/>
      <c r="T34" s="31" t="s">
        <v>370</v>
      </c>
      <c r="V34" s="33"/>
    </row>
    <row r="35" spans="1:22" s="32" customFormat="1" ht="30" customHeight="1" x14ac:dyDescent="0.3">
      <c r="A35" s="10">
        <v>34</v>
      </c>
      <c r="B35" s="11" t="s">
        <v>371</v>
      </c>
      <c r="C35" s="11" t="s">
        <v>148</v>
      </c>
      <c r="D35" s="11" t="s">
        <v>169</v>
      </c>
      <c r="E35" s="12" t="s">
        <v>372</v>
      </c>
      <c r="F35" s="12" t="s">
        <v>373</v>
      </c>
      <c r="G35" s="13" t="s">
        <v>374</v>
      </c>
      <c r="H35" s="14">
        <v>1</v>
      </c>
      <c r="I35" s="12" t="s">
        <v>21</v>
      </c>
      <c r="J35" s="11" t="s">
        <v>375</v>
      </c>
      <c r="K35" s="11" t="s">
        <v>154</v>
      </c>
      <c r="L35" s="12" t="s">
        <v>216</v>
      </c>
      <c r="M35" s="15">
        <v>148</v>
      </c>
      <c r="N35" s="15">
        <v>797.54</v>
      </c>
      <c r="O35" s="16">
        <v>732.6</v>
      </c>
      <c r="P35" s="11" t="s">
        <v>156</v>
      </c>
      <c r="Q35" s="11" t="s">
        <v>157</v>
      </c>
      <c r="R35" s="11" t="s">
        <v>158</v>
      </c>
      <c r="S35" s="11"/>
      <c r="T35" s="31" t="s">
        <v>376</v>
      </c>
      <c r="V35" s="33"/>
    </row>
    <row r="36" spans="1:22" s="32" customFormat="1" ht="30" customHeight="1" x14ac:dyDescent="0.3">
      <c r="A36" s="10">
        <v>35</v>
      </c>
      <c r="B36" s="11" t="s">
        <v>377</v>
      </c>
      <c r="C36" s="11" t="s">
        <v>148</v>
      </c>
      <c r="D36" s="11" t="s">
        <v>169</v>
      </c>
      <c r="E36" s="12" t="s">
        <v>378</v>
      </c>
      <c r="F36" s="12" t="s">
        <v>379</v>
      </c>
      <c r="G36" s="13" t="s">
        <v>380</v>
      </c>
      <c r="H36" s="14">
        <v>1</v>
      </c>
      <c r="I36" s="12" t="s">
        <v>83</v>
      </c>
      <c r="J36" s="11" t="s">
        <v>381</v>
      </c>
      <c r="K36" s="11" t="s">
        <v>154</v>
      </c>
      <c r="L36" s="12" t="s">
        <v>155</v>
      </c>
      <c r="M36" s="15">
        <v>180</v>
      </c>
      <c r="N36" s="15">
        <v>923.47</v>
      </c>
      <c r="O36" s="16">
        <v>891</v>
      </c>
      <c r="P36" s="11" t="s">
        <v>156</v>
      </c>
      <c r="Q36" s="11" t="s">
        <v>157</v>
      </c>
      <c r="R36" s="11" t="s">
        <v>158</v>
      </c>
      <c r="S36" s="11"/>
      <c r="T36" s="31" t="s">
        <v>382</v>
      </c>
      <c r="V36" s="33"/>
    </row>
    <row r="37" spans="1:22" s="32" customFormat="1" ht="30" customHeight="1" x14ac:dyDescent="0.3">
      <c r="A37" s="10">
        <v>36</v>
      </c>
      <c r="B37" s="11" t="s">
        <v>383</v>
      </c>
      <c r="C37" s="11" t="s">
        <v>148</v>
      </c>
      <c r="D37" s="11" t="s">
        <v>149</v>
      </c>
      <c r="E37" s="12" t="s">
        <v>384</v>
      </c>
      <c r="F37" s="12" t="s">
        <v>385</v>
      </c>
      <c r="G37" s="13" t="s">
        <v>386</v>
      </c>
      <c r="H37" s="14">
        <v>1</v>
      </c>
      <c r="I37" s="12" t="s">
        <v>387</v>
      </c>
      <c r="J37" s="11" t="s">
        <v>388</v>
      </c>
      <c r="K37" s="11" t="s">
        <v>154</v>
      </c>
      <c r="L37" s="12" t="s">
        <v>155</v>
      </c>
      <c r="M37" s="15">
        <v>161.12</v>
      </c>
      <c r="N37" s="15">
        <v>797.54</v>
      </c>
      <c r="O37" s="16">
        <v>797.54</v>
      </c>
      <c r="P37" s="11" t="s">
        <v>156</v>
      </c>
      <c r="Q37" s="11" t="s">
        <v>157</v>
      </c>
      <c r="R37" s="11" t="s">
        <v>158</v>
      </c>
      <c r="S37" s="11"/>
      <c r="T37" s="31" t="s">
        <v>389</v>
      </c>
      <c r="V37" s="33"/>
    </row>
    <row r="38" spans="1:22" s="32" customFormat="1" ht="30" customHeight="1" x14ac:dyDescent="0.3">
      <c r="A38" s="10">
        <v>37</v>
      </c>
      <c r="B38" s="11" t="s">
        <v>390</v>
      </c>
      <c r="C38" s="11" t="s">
        <v>148</v>
      </c>
      <c r="D38" s="11" t="s">
        <v>149</v>
      </c>
      <c r="E38" s="12" t="s">
        <v>391</v>
      </c>
      <c r="F38" s="12" t="s">
        <v>392</v>
      </c>
      <c r="G38" s="13" t="s">
        <v>393</v>
      </c>
      <c r="H38" s="14">
        <v>1</v>
      </c>
      <c r="I38" s="12" t="s">
        <v>21</v>
      </c>
      <c r="J38" s="11" t="s">
        <v>394</v>
      </c>
      <c r="K38" s="11" t="s">
        <v>154</v>
      </c>
      <c r="L38" s="12" t="s">
        <v>174</v>
      </c>
      <c r="M38" s="15">
        <v>147</v>
      </c>
      <c r="N38" s="15">
        <v>747.17</v>
      </c>
      <c r="O38" s="16">
        <v>727.65</v>
      </c>
      <c r="P38" s="11" t="s">
        <v>156</v>
      </c>
      <c r="Q38" s="11" t="s">
        <v>157</v>
      </c>
      <c r="R38" s="11" t="s">
        <v>158</v>
      </c>
      <c r="S38" s="11"/>
      <c r="T38" s="31" t="s">
        <v>395</v>
      </c>
      <c r="V38" s="33"/>
    </row>
    <row r="39" spans="1:22" s="32" customFormat="1" ht="30" customHeight="1" x14ac:dyDescent="0.3">
      <c r="A39" s="10">
        <v>38</v>
      </c>
      <c r="B39" s="11" t="s">
        <v>396</v>
      </c>
      <c r="C39" s="11" t="s">
        <v>148</v>
      </c>
      <c r="D39" s="11" t="s">
        <v>149</v>
      </c>
      <c r="E39" s="12" t="s">
        <v>397</v>
      </c>
      <c r="F39" s="12" t="s">
        <v>398</v>
      </c>
      <c r="G39" s="13" t="s">
        <v>399</v>
      </c>
      <c r="H39" s="14">
        <v>1</v>
      </c>
      <c r="I39" s="12" t="s">
        <v>21</v>
      </c>
      <c r="J39" s="11" t="s">
        <v>400</v>
      </c>
      <c r="K39" s="11" t="s">
        <v>154</v>
      </c>
      <c r="L39" s="12" t="s">
        <v>216</v>
      </c>
      <c r="M39" s="15">
        <v>152.63999999999999</v>
      </c>
      <c r="N39" s="15">
        <v>755.57</v>
      </c>
      <c r="O39" s="16">
        <v>755.57</v>
      </c>
      <c r="P39" s="11" t="s">
        <v>156</v>
      </c>
      <c r="Q39" s="11" t="s">
        <v>157</v>
      </c>
      <c r="R39" s="11" t="s">
        <v>158</v>
      </c>
      <c r="S39" s="11"/>
      <c r="T39" s="31" t="s">
        <v>401</v>
      </c>
      <c r="V39" s="33"/>
    </row>
    <row r="40" spans="1:22" s="32" customFormat="1" ht="30" customHeight="1" x14ac:dyDescent="0.3">
      <c r="A40" s="10">
        <v>39</v>
      </c>
      <c r="B40" s="11" t="s">
        <v>402</v>
      </c>
      <c r="C40" s="11" t="s">
        <v>148</v>
      </c>
      <c r="D40" s="11" t="s">
        <v>203</v>
      </c>
      <c r="E40" s="12" t="s">
        <v>403</v>
      </c>
      <c r="F40" s="12" t="s">
        <v>404</v>
      </c>
      <c r="G40" s="13" t="s">
        <v>405</v>
      </c>
      <c r="H40" s="14">
        <v>1</v>
      </c>
      <c r="I40" s="12" t="s">
        <v>406</v>
      </c>
      <c r="J40" s="11" t="s">
        <v>407</v>
      </c>
      <c r="K40" s="11" t="s">
        <v>209</v>
      </c>
      <c r="L40" s="12" t="s">
        <v>174</v>
      </c>
      <c r="M40" s="15">
        <v>152.63999999999999</v>
      </c>
      <c r="N40" s="15">
        <v>755.57</v>
      </c>
      <c r="O40" s="16">
        <v>755.57</v>
      </c>
      <c r="P40" s="11" t="s">
        <v>156</v>
      </c>
      <c r="Q40" s="11" t="s">
        <v>157</v>
      </c>
      <c r="R40" s="11" t="s">
        <v>158</v>
      </c>
      <c r="S40" s="11"/>
      <c r="T40" s="31" t="s">
        <v>408</v>
      </c>
      <c r="V40" s="33"/>
    </row>
    <row r="41" spans="1:22" s="32" customFormat="1" ht="30" customHeight="1" x14ac:dyDescent="0.3">
      <c r="A41" s="10">
        <v>40</v>
      </c>
      <c r="B41" s="11" t="s">
        <v>409</v>
      </c>
      <c r="C41" s="11" t="s">
        <v>148</v>
      </c>
      <c r="D41" s="11" t="s">
        <v>190</v>
      </c>
      <c r="E41" s="12" t="s">
        <v>410</v>
      </c>
      <c r="F41" s="12" t="s">
        <v>411</v>
      </c>
      <c r="G41" s="13" t="s">
        <v>412</v>
      </c>
      <c r="H41" s="14">
        <v>1</v>
      </c>
      <c r="I41" s="12" t="s">
        <v>21</v>
      </c>
      <c r="J41" s="11" t="s">
        <v>413</v>
      </c>
      <c r="K41" s="11" t="s">
        <v>154</v>
      </c>
      <c r="L41" s="12" t="s">
        <v>174</v>
      </c>
      <c r="M41" s="15">
        <v>152.63999999999999</v>
      </c>
      <c r="N41" s="15">
        <v>755.57</v>
      </c>
      <c r="O41" s="16">
        <v>755.57</v>
      </c>
      <c r="P41" s="11" t="s">
        <v>156</v>
      </c>
      <c r="Q41" s="11" t="s">
        <v>157</v>
      </c>
      <c r="R41" s="11" t="s">
        <v>158</v>
      </c>
      <c r="S41" s="11"/>
      <c r="T41" s="31" t="s">
        <v>414</v>
      </c>
      <c r="V41" s="33"/>
    </row>
    <row r="42" spans="1:22" ht="30" customHeight="1" x14ac:dyDescent="0.3">
      <c r="A42" s="10">
        <v>41</v>
      </c>
      <c r="B42" s="11" t="s">
        <v>415</v>
      </c>
      <c r="C42" s="11" t="s">
        <v>148</v>
      </c>
      <c r="D42" s="11" t="s">
        <v>169</v>
      </c>
      <c r="E42" s="12" t="s">
        <v>416</v>
      </c>
      <c r="F42" s="12" t="s">
        <v>417</v>
      </c>
      <c r="G42" s="13" t="s">
        <v>418</v>
      </c>
      <c r="H42" s="14">
        <v>1</v>
      </c>
      <c r="I42" s="12" t="s">
        <v>21</v>
      </c>
      <c r="J42" s="11" t="s">
        <v>419</v>
      </c>
      <c r="K42" s="11" t="s">
        <v>154</v>
      </c>
      <c r="L42" s="12" t="s">
        <v>174</v>
      </c>
      <c r="M42" s="15">
        <v>163</v>
      </c>
      <c r="N42" s="15">
        <v>839.52</v>
      </c>
      <c r="O42" s="16">
        <v>806.85</v>
      </c>
      <c r="P42" s="11" t="s">
        <v>156</v>
      </c>
      <c r="Q42" s="11" t="s">
        <v>157</v>
      </c>
      <c r="R42" s="11" t="s">
        <v>158</v>
      </c>
      <c r="S42" s="11"/>
      <c r="T42" s="31" t="s">
        <v>420</v>
      </c>
    </row>
    <row r="43" spans="1:22" ht="30" customHeight="1" x14ac:dyDescent="0.3">
      <c r="A43" s="10">
        <v>42</v>
      </c>
      <c r="B43" s="11" t="s">
        <v>421</v>
      </c>
      <c r="C43" s="11" t="s">
        <v>148</v>
      </c>
      <c r="D43" s="11" t="s">
        <v>422</v>
      </c>
      <c r="E43" s="12" t="s">
        <v>423</v>
      </c>
      <c r="F43" s="12" t="s">
        <v>424</v>
      </c>
      <c r="G43" s="13" t="s">
        <v>425</v>
      </c>
      <c r="H43" s="14">
        <v>1</v>
      </c>
      <c r="I43" s="12" t="s">
        <v>21</v>
      </c>
      <c r="J43" s="11" t="s">
        <v>426</v>
      </c>
      <c r="K43" s="11" t="s">
        <v>154</v>
      </c>
      <c r="L43" s="12" t="s">
        <v>174</v>
      </c>
      <c r="M43" s="15">
        <v>148</v>
      </c>
      <c r="N43" s="15">
        <v>797.54</v>
      </c>
      <c r="O43" s="16">
        <v>732.6</v>
      </c>
      <c r="P43" s="11" t="s">
        <v>156</v>
      </c>
      <c r="Q43" s="11" t="s">
        <v>157</v>
      </c>
      <c r="R43" s="11" t="s">
        <v>158</v>
      </c>
      <c r="S43" s="11"/>
      <c r="T43" s="31" t="s">
        <v>427</v>
      </c>
    </row>
    <row r="44" spans="1:22" ht="30" customHeight="1" x14ac:dyDescent="0.3">
      <c r="A44" s="10">
        <v>43</v>
      </c>
      <c r="B44" s="11" t="s">
        <v>428</v>
      </c>
      <c r="C44" s="11" t="s">
        <v>148</v>
      </c>
      <c r="D44" s="11" t="s">
        <v>238</v>
      </c>
      <c r="E44" s="12" t="s">
        <v>429</v>
      </c>
      <c r="F44" s="12" t="s">
        <v>430</v>
      </c>
      <c r="G44" s="13" t="s">
        <v>431</v>
      </c>
      <c r="H44" s="14">
        <v>1</v>
      </c>
      <c r="I44" s="12" t="s">
        <v>21</v>
      </c>
      <c r="J44" s="11" t="s">
        <v>432</v>
      </c>
      <c r="K44" s="11" t="s">
        <v>154</v>
      </c>
      <c r="L44" s="12" t="s">
        <v>155</v>
      </c>
      <c r="M44" s="15">
        <v>148</v>
      </c>
      <c r="N44" s="15">
        <v>797.54</v>
      </c>
      <c r="O44" s="16">
        <v>732.6</v>
      </c>
      <c r="P44" s="11" t="s">
        <v>156</v>
      </c>
      <c r="Q44" s="11" t="s">
        <v>157</v>
      </c>
      <c r="R44" s="11" t="s">
        <v>158</v>
      </c>
      <c r="S44" s="11"/>
      <c r="T44" s="31" t="s">
        <v>433</v>
      </c>
    </row>
    <row r="45" spans="1:22" ht="30" customHeight="1" x14ac:dyDescent="0.3">
      <c r="A45" s="10">
        <v>44</v>
      </c>
      <c r="B45" s="11" t="s">
        <v>434</v>
      </c>
      <c r="C45" s="11" t="s">
        <v>148</v>
      </c>
      <c r="D45" s="11" t="s">
        <v>169</v>
      </c>
      <c r="E45" s="17" t="s">
        <v>435</v>
      </c>
      <c r="F45" s="17" t="s">
        <v>436</v>
      </c>
      <c r="G45" s="13" t="s">
        <v>437</v>
      </c>
      <c r="H45" s="14">
        <v>1</v>
      </c>
      <c r="I45" s="17" t="s">
        <v>438</v>
      </c>
      <c r="J45" s="11" t="s">
        <v>439</v>
      </c>
      <c r="K45" s="11" t="s">
        <v>326</v>
      </c>
      <c r="L45" s="17" t="s">
        <v>319</v>
      </c>
      <c r="M45" s="15">
        <v>47.47</v>
      </c>
      <c r="N45" s="15">
        <v>234.98</v>
      </c>
      <c r="O45" s="16">
        <v>234.98</v>
      </c>
      <c r="P45" s="11" t="s">
        <v>156</v>
      </c>
      <c r="Q45" s="11" t="s">
        <v>157</v>
      </c>
      <c r="R45" s="11" t="s">
        <v>158</v>
      </c>
      <c r="S45" s="11"/>
      <c r="T45" s="31" t="s">
        <v>440</v>
      </c>
    </row>
    <row r="46" spans="1:22" ht="30" customHeight="1" x14ac:dyDescent="0.3">
      <c r="A46" s="10">
        <v>45</v>
      </c>
      <c r="B46" s="11" t="s">
        <v>441</v>
      </c>
      <c r="C46" s="11" t="s">
        <v>148</v>
      </c>
      <c r="D46" s="11" t="s">
        <v>442</v>
      </c>
      <c r="E46" s="12" t="s">
        <v>443</v>
      </c>
      <c r="F46" s="12" t="s">
        <v>444</v>
      </c>
      <c r="G46" s="13" t="s">
        <v>445</v>
      </c>
      <c r="H46" s="14">
        <v>1</v>
      </c>
      <c r="I46" s="12" t="s">
        <v>21</v>
      </c>
      <c r="J46" s="11" t="s">
        <v>446</v>
      </c>
      <c r="K46" s="11" t="s">
        <v>154</v>
      </c>
      <c r="L46" s="12" t="s">
        <v>216</v>
      </c>
      <c r="M46" s="15">
        <v>145</v>
      </c>
      <c r="N46" s="15">
        <v>755.57</v>
      </c>
      <c r="O46" s="16">
        <v>717.75</v>
      </c>
      <c r="P46" s="11" t="s">
        <v>156</v>
      </c>
      <c r="Q46" s="11" t="s">
        <v>157</v>
      </c>
      <c r="R46" s="11" t="s">
        <v>158</v>
      </c>
      <c r="S46" s="11"/>
      <c r="T46" s="31" t="s">
        <v>447</v>
      </c>
    </row>
    <row r="47" spans="1:22" s="34" customFormat="1" ht="30" customHeight="1" x14ac:dyDescent="0.3">
      <c r="A47" s="10">
        <v>46</v>
      </c>
      <c r="B47" s="11" t="s">
        <v>448</v>
      </c>
      <c r="C47" s="11" t="s">
        <v>148</v>
      </c>
      <c r="D47" s="11" t="s">
        <v>251</v>
      </c>
      <c r="E47" s="12" t="s">
        <v>449</v>
      </c>
      <c r="F47" s="12" t="s">
        <v>450</v>
      </c>
      <c r="G47" s="13" t="s">
        <v>451</v>
      </c>
      <c r="H47" s="14">
        <v>1</v>
      </c>
      <c r="I47" s="12" t="s">
        <v>21</v>
      </c>
      <c r="J47" s="11" t="s">
        <v>452</v>
      </c>
      <c r="K47" s="11" t="s">
        <v>154</v>
      </c>
      <c r="L47" s="12" t="s">
        <v>155</v>
      </c>
      <c r="M47" s="15">
        <v>110</v>
      </c>
      <c r="N47" s="15">
        <v>587.66</v>
      </c>
      <c r="O47" s="16">
        <v>544.5</v>
      </c>
      <c r="P47" s="11" t="s">
        <v>156</v>
      </c>
      <c r="Q47" s="11" t="s">
        <v>157</v>
      </c>
      <c r="R47" s="11" t="s">
        <v>158</v>
      </c>
      <c r="S47" s="11"/>
      <c r="T47" s="31" t="s">
        <v>453</v>
      </c>
      <c r="U47" s="32"/>
      <c r="V47" s="33"/>
    </row>
    <row r="48" spans="1:22" s="34" customFormat="1" ht="30" customHeight="1" x14ac:dyDescent="0.3">
      <c r="A48" s="10">
        <v>47</v>
      </c>
      <c r="B48" s="11" t="s">
        <v>454</v>
      </c>
      <c r="C48" s="11" t="s">
        <v>148</v>
      </c>
      <c r="D48" s="11" t="s">
        <v>177</v>
      </c>
      <c r="E48" s="12" t="s">
        <v>455</v>
      </c>
      <c r="F48" s="12" t="s">
        <v>456</v>
      </c>
      <c r="G48" s="13" t="s">
        <v>457</v>
      </c>
      <c r="H48" s="14">
        <v>1</v>
      </c>
      <c r="I48" s="12" t="s">
        <v>21</v>
      </c>
      <c r="J48" s="11" t="s">
        <v>458</v>
      </c>
      <c r="K48" s="11" t="s">
        <v>154</v>
      </c>
      <c r="L48" s="12" t="s">
        <v>155</v>
      </c>
      <c r="M48" s="15">
        <v>148</v>
      </c>
      <c r="N48" s="15">
        <v>797.54</v>
      </c>
      <c r="O48" s="16">
        <v>732.6</v>
      </c>
      <c r="P48" s="11" t="s">
        <v>156</v>
      </c>
      <c r="Q48" s="11" t="s">
        <v>157</v>
      </c>
      <c r="R48" s="11" t="s">
        <v>158</v>
      </c>
      <c r="S48" s="11"/>
      <c r="T48" s="31" t="s">
        <v>459</v>
      </c>
      <c r="U48" s="32"/>
      <c r="V48" s="33"/>
    </row>
    <row r="49" spans="1:22" s="34" customFormat="1" ht="30" customHeight="1" x14ac:dyDescent="0.3">
      <c r="A49" s="10">
        <v>48</v>
      </c>
      <c r="B49" s="11" t="s">
        <v>460</v>
      </c>
      <c r="C49" s="11" t="s">
        <v>148</v>
      </c>
      <c r="D49" s="11" t="s">
        <v>203</v>
      </c>
      <c r="E49" s="12" t="s">
        <v>461</v>
      </c>
      <c r="F49" s="12" t="s">
        <v>462</v>
      </c>
      <c r="G49" s="13" t="s">
        <v>463</v>
      </c>
      <c r="H49" s="14">
        <v>1</v>
      </c>
      <c r="I49" s="12" t="s">
        <v>21</v>
      </c>
      <c r="J49" s="11" t="s">
        <v>464</v>
      </c>
      <c r="K49" s="11" t="s">
        <v>154</v>
      </c>
      <c r="L49" s="12" t="s">
        <v>174</v>
      </c>
      <c r="M49" s="15">
        <v>152.63999999999999</v>
      </c>
      <c r="N49" s="15">
        <v>755.57</v>
      </c>
      <c r="O49" s="16">
        <v>755.57</v>
      </c>
      <c r="P49" s="11" t="s">
        <v>156</v>
      </c>
      <c r="Q49" s="11" t="s">
        <v>157</v>
      </c>
      <c r="R49" s="11" t="s">
        <v>158</v>
      </c>
      <c r="S49" s="11"/>
      <c r="T49" s="31" t="s">
        <v>465</v>
      </c>
      <c r="V49" s="33"/>
    </row>
    <row r="50" spans="1:22" s="34" customFormat="1" ht="30" customHeight="1" x14ac:dyDescent="0.3">
      <c r="A50" s="10">
        <v>49</v>
      </c>
      <c r="B50" s="11" t="s">
        <v>466</v>
      </c>
      <c r="C50" s="11" t="s">
        <v>148</v>
      </c>
      <c r="D50" s="11" t="s">
        <v>149</v>
      </c>
      <c r="E50" s="12" t="s">
        <v>467</v>
      </c>
      <c r="F50" s="12" t="s">
        <v>468</v>
      </c>
      <c r="G50" s="13" t="s">
        <v>469</v>
      </c>
      <c r="H50" s="14">
        <v>1</v>
      </c>
      <c r="I50" s="12" t="s">
        <v>21</v>
      </c>
      <c r="J50" s="11" t="s">
        <v>470</v>
      </c>
      <c r="K50" s="11" t="s">
        <v>154</v>
      </c>
      <c r="L50" s="12" t="s">
        <v>155</v>
      </c>
      <c r="M50" s="15">
        <v>152.63999999999999</v>
      </c>
      <c r="N50" s="15">
        <v>755.57</v>
      </c>
      <c r="O50" s="16">
        <v>755.57</v>
      </c>
      <c r="P50" s="11" t="s">
        <v>156</v>
      </c>
      <c r="Q50" s="11" t="s">
        <v>157</v>
      </c>
      <c r="R50" s="11" t="s">
        <v>158</v>
      </c>
      <c r="S50" s="11"/>
      <c r="T50" s="31" t="s">
        <v>471</v>
      </c>
      <c r="V50" s="33"/>
    </row>
    <row r="51" spans="1:22" ht="30" customHeight="1" x14ac:dyDescent="0.3">
      <c r="A51" s="10">
        <v>50</v>
      </c>
      <c r="B51" s="11" t="s">
        <v>472</v>
      </c>
      <c r="C51" s="11" t="s">
        <v>148</v>
      </c>
      <c r="D51" s="11" t="s">
        <v>203</v>
      </c>
      <c r="E51" s="12" t="s">
        <v>473</v>
      </c>
      <c r="F51" s="12" t="s">
        <v>474</v>
      </c>
      <c r="G51" s="13" t="s">
        <v>475</v>
      </c>
      <c r="H51" s="14">
        <v>1</v>
      </c>
      <c r="I51" s="12" t="s">
        <v>21</v>
      </c>
      <c r="J51" s="11" t="s">
        <v>476</v>
      </c>
      <c r="K51" s="11" t="s">
        <v>154</v>
      </c>
      <c r="L51" s="12" t="s">
        <v>174</v>
      </c>
      <c r="M51" s="15">
        <v>295</v>
      </c>
      <c r="N51" s="15">
        <v>1553.11</v>
      </c>
      <c r="O51" s="16">
        <v>1460.25</v>
      </c>
      <c r="P51" s="11" t="s">
        <v>156</v>
      </c>
      <c r="Q51" s="11" t="s">
        <v>157</v>
      </c>
      <c r="R51" s="11" t="s">
        <v>158</v>
      </c>
      <c r="S51" s="11"/>
      <c r="T51" s="31" t="s">
        <v>477</v>
      </c>
      <c r="U51" s="33"/>
    </row>
    <row r="52" spans="1:22" ht="30" customHeight="1" x14ac:dyDescent="0.3">
      <c r="A52" s="10">
        <v>51</v>
      </c>
      <c r="B52" s="11" t="s">
        <v>478</v>
      </c>
      <c r="C52" s="11" t="s">
        <v>148</v>
      </c>
      <c r="D52" s="11" t="s">
        <v>251</v>
      </c>
      <c r="E52" s="12" t="s">
        <v>479</v>
      </c>
      <c r="F52" s="12" t="s">
        <v>480</v>
      </c>
      <c r="G52" s="13" t="s">
        <v>481</v>
      </c>
      <c r="H52" s="14">
        <v>1</v>
      </c>
      <c r="I52" s="12" t="s">
        <v>21</v>
      </c>
      <c r="J52" s="11" t="s">
        <v>482</v>
      </c>
      <c r="K52" s="11" t="s">
        <v>154</v>
      </c>
      <c r="L52" s="12" t="s">
        <v>216</v>
      </c>
      <c r="M52" s="15">
        <v>135.68</v>
      </c>
      <c r="N52" s="15">
        <v>671.62</v>
      </c>
      <c r="O52" s="16">
        <v>671.62</v>
      </c>
      <c r="P52" s="11" t="s">
        <v>156</v>
      </c>
      <c r="Q52" s="11" t="s">
        <v>157</v>
      </c>
      <c r="R52" s="11" t="s">
        <v>158</v>
      </c>
      <c r="S52" s="11"/>
      <c r="T52" s="31" t="s">
        <v>483</v>
      </c>
    </row>
    <row r="53" spans="1:22" ht="30" customHeight="1" x14ac:dyDescent="0.3">
      <c r="A53" s="10">
        <v>52</v>
      </c>
      <c r="B53" s="18" t="s">
        <v>484</v>
      </c>
      <c r="C53" s="18" t="s">
        <v>148</v>
      </c>
      <c r="D53" s="18" t="s">
        <v>169</v>
      </c>
      <c r="E53" s="19" t="s">
        <v>485</v>
      </c>
      <c r="F53" s="19" t="s">
        <v>486</v>
      </c>
      <c r="G53" s="20" t="s">
        <v>487</v>
      </c>
      <c r="H53" s="14">
        <v>1</v>
      </c>
      <c r="I53" s="19" t="s">
        <v>21</v>
      </c>
      <c r="J53" s="18" t="s">
        <v>488</v>
      </c>
      <c r="K53" s="18" t="s">
        <v>154</v>
      </c>
      <c r="L53" s="19" t="s">
        <v>216</v>
      </c>
      <c r="M53" s="18">
        <v>180</v>
      </c>
      <c r="N53" s="18">
        <v>923</v>
      </c>
      <c r="O53" s="18">
        <v>891</v>
      </c>
      <c r="P53" s="18" t="s">
        <v>156</v>
      </c>
      <c r="Q53" s="18" t="s">
        <v>157</v>
      </c>
      <c r="R53" s="18" t="s">
        <v>158</v>
      </c>
      <c r="S53" s="18"/>
      <c r="T53" s="31" t="s">
        <v>489</v>
      </c>
    </row>
    <row r="54" spans="1:22" x14ac:dyDescent="0.3">
      <c r="G54" s="25" t="s">
        <v>490</v>
      </c>
      <c r="H54" s="21">
        <f>SUM(H2:H53)</f>
        <v>52</v>
      </c>
      <c r="J54" s="26"/>
      <c r="K54" s="26"/>
      <c r="M54" s="26"/>
      <c r="N54" s="26"/>
      <c r="O54" s="26"/>
      <c r="P54" s="26"/>
      <c r="Q54" s="26"/>
      <c r="R54" s="26"/>
      <c r="S54" s="26"/>
    </row>
  </sheetData>
  <phoneticPr fontId="1" type="noConversion"/>
  <hyperlinks>
    <hyperlink ref="T53" r:id="rId1"/>
    <hyperlink ref="T52" r:id="rId2"/>
    <hyperlink ref="T51" r:id="rId3"/>
    <hyperlink ref="T50" r:id="rId4"/>
    <hyperlink ref="T49" r:id="rId5"/>
    <hyperlink ref="T48" r:id="rId6"/>
    <hyperlink ref="T47" r:id="rId7"/>
    <hyperlink ref="T46" r:id="rId8"/>
    <hyperlink ref="T45" r:id="rId9"/>
    <hyperlink ref="T44" r:id="rId10"/>
    <hyperlink ref="T43" r:id="rId11"/>
    <hyperlink ref="T42" r:id="rId12"/>
    <hyperlink ref="T2" r:id="rId13"/>
    <hyperlink ref="T3" r:id="rId14"/>
    <hyperlink ref="T4" r:id="rId15"/>
    <hyperlink ref="T5" r:id="rId16"/>
    <hyperlink ref="T6" r:id="rId17"/>
    <hyperlink ref="T7" r:id="rId18"/>
    <hyperlink ref="T8" r:id="rId19"/>
    <hyperlink ref="T9" r:id="rId20"/>
    <hyperlink ref="T10" r:id="rId21"/>
    <hyperlink ref="T11" r:id="rId22"/>
    <hyperlink ref="T12" r:id="rId23"/>
    <hyperlink ref="T13" r:id="rId24"/>
    <hyperlink ref="T14" r:id="rId25"/>
    <hyperlink ref="T15" r:id="rId26"/>
    <hyperlink ref="T16" r:id="rId27"/>
    <hyperlink ref="T17" r:id="rId28"/>
    <hyperlink ref="T18" r:id="rId29"/>
    <hyperlink ref="T19" r:id="rId30"/>
    <hyperlink ref="T20" r:id="rId31"/>
    <hyperlink ref="T21" r:id="rId32"/>
    <hyperlink ref="T22" r:id="rId33"/>
    <hyperlink ref="T23" r:id="rId34"/>
    <hyperlink ref="T24" r:id="rId35"/>
    <hyperlink ref="T25" r:id="rId36"/>
    <hyperlink ref="T26" r:id="rId37"/>
    <hyperlink ref="T27" r:id="rId38"/>
    <hyperlink ref="T28" r:id="rId39"/>
    <hyperlink ref="T29" r:id="rId40"/>
    <hyperlink ref="T30" r:id="rId41"/>
    <hyperlink ref="T31" r:id="rId42"/>
    <hyperlink ref="T32" r:id="rId43"/>
    <hyperlink ref="T33" r:id="rId44"/>
    <hyperlink ref="T34" r:id="rId45"/>
    <hyperlink ref="T35" r:id="rId46"/>
    <hyperlink ref="T36" r:id="rId47"/>
    <hyperlink ref="T37" r:id="rId48"/>
    <hyperlink ref="T38" r:id="rId49"/>
    <hyperlink ref="T39" r:id="rId50"/>
    <hyperlink ref="T40" r:id="rId51"/>
    <hyperlink ref="T41" r:id="rId5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飛資得20冊</vt:lpstr>
      <vt:lpstr>文道150冊</vt:lpstr>
      <vt:lpstr>文道-增購52冊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2018-01-24T01:41:42Z</dcterms:created>
  <dcterms:modified xsi:type="dcterms:W3CDTF">2018-01-24T01:53:36Z</dcterms:modified>
</cp:coreProperties>
</file>