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3020" windowHeight="8220" activeTab="0"/>
  </bookViews>
  <sheets>
    <sheet name="De Gruyter165種168冊 (實際為162種165冊" sheetId="1" r:id="rId1"/>
    <sheet name="增購" sheetId="2" r:id="rId2"/>
  </sheets>
  <definedNames>
    <definedName name="_xlnm._FilterDatabase" localSheetId="0" hidden="1">'De Gruyter165種168冊 (實際為162種165冊'!$A$1:$N$168</definedName>
  </definedNames>
  <calcPr fullCalcOnLoad="1"/>
</workbook>
</file>

<file path=xl/sharedStrings.xml><?xml version="1.0" encoding="utf-8"?>
<sst xmlns="http://schemas.openxmlformats.org/spreadsheetml/2006/main" count="1505" uniqueCount="1022">
  <si>
    <t>The Tragedy of a Generation: The Rise and Fall of Jewish Nationalism in Eastern Europe</t>
  </si>
  <si>
    <t>Karlip, Joshua M.</t>
  </si>
  <si>
    <t>Thinking for a Living: The Coming Age of Knowledge Work</t>
  </si>
  <si>
    <t>Megill, Kenneth A.</t>
  </si>
  <si>
    <t>Arts &amp; Humanities &amp; Social Science</t>
  </si>
  <si>
    <t>English as an Academic Lingua Franca: An Investigation of Form and Communicative Effectiveness</t>
  </si>
  <si>
    <t>De Gruyter Mouton</t>
  </si>
  <si>
    <t>Biochemistry</t>
  </si>
  <si>
    <t>Genetic Explanations: Sense and Nonsense</t>
  </si>
  <si>
    <t>Gruber, Jeremy. Edited by.; Kr</t>
  </si>
  <si>
    <t>A Short History of Physics in the American Century</t>
  </si>
  <si>
    <t>Cassidy, David C.</t>
  </si>
  <si>
    <t>Biophysics</t>
  </si>
  <si>
    <t>Bioluminescence: Living Lights, Lights for Living</t>
  </si>
  <si>
    <t>Computer Science</t>
  </si>
  <si>
    <t>Cultural Differences in Human-Computer Interaction: Towards Culturally Adaptive Human-Machine Interaction</t>
  </si>
  <si>
    <t>因不授權大中華地區，無法供貨</t>
  </si>
  <si>
    <t>Faber, Pamela</t>
  </si>
  <si>
    <t>Vrachliotis, Georg</t>
  </si>
  <si>
    <t>Favaretti, Camposampiero    Favaretti Camposampiero, Matteo</t>
  </si>
  <si>
    <t>Engelsmann, Stephan</t>
  </si>
  <si>
    <t>Karfík, Filip</t>
  </si>
  <si>
    <t>Albrecher, Hansjörg</t>
  </si>
  <si>
    <t>König, Burkhard</t>
  </si>
  <si>
    <t>Heimgärtner, Rüdiger</t>
  </si>
  <si>
    <t>Law</t>
  </si>
  <si>
    <t>Economic Foundations of International Law</t>
  </si>
  <si>
    <t>Posner, Eric A.; Sykes, Alan O</t>
  </si>
  <si>
    <t>Harvard University Press</t>
  </si>
  <si>
    <t>Science &amp; Technology</t>
  </si>
  <si>
    <t>Physics</t>
  </si>
  <si>
    <t>101 Quantum Questions: What You Need to Know About the World You Can't See</t>
  </si>
  <si>
    <t>Ford, Kenneth W.</t>
  </si>
  <si>
    <t>Applied Linguistics</t>
  </si>
  <si>
    <t>Media in Foreign Language Teaching and Learning</t>
  </si>
  <si>
    <t>Chan, Wai Meng</t>
  </si>
  <si>
    <t>The Age of Equality: The Twentieth Century in Economic Perspective</t>
  </si>
  <si>
    <t>Pomfret, Richard</t>
  </si>
  <si>
    <t>Linguistics, Communications</t>
  </si>
  <si>
    <t>The Grammaticalization of 'Give' + Infinitive: A Comparative Study of Russian, Polish, and Czech</t>
  </si>
  <si>
    <t>Waldenfels, Ruprecht</t>
  </si>
  <si>
    <t>Business Management</t>
  </si>
  <si>
    <t>The Rise of the People's Bank of China: The Politics of Institutional Change</t>
  </si>
  <si>
    <t>Bell, Stephen; Feng, Hui</t>
  </si>
  <si>
    <t>RNA Structure and Folding: Biophysical Techniques and Prediction Methods</t>
  </si>
  <si>
    <t>Klostermeier, Dagmar</t>
  </si>
  <si>
    <t>A Palette of Particles</t>
  </si>
  <si>
    <t>Bernstein, Jeremy</t>
  </si>
  <si>
    <t>Biology</t>
  </si>
  <si>
    <t>Advances in Algal Cell Biology</t>
  </si>
  <si>
    <t>Heimann, Kirsten</t>
  </si>
  <si>
    <t>Textbooks, Reference Books Natural Sciences</t>
  </si>
  <si>
    <t>How Economics Shapes Science</t>
  </si>
  <si>
    <t>Stephan, Paula</t>
  </si>
  <si>
    <t>Linguistic Relativity: Evidence Across Languages and Cognitive Domains</t>
  </si>
  <si>
    <t>Everett, Caleb</t>
  </si>
  <si>
    <t>Methods in Protein Biochemistry</t>
  </si>
  <si>
    <t>Tschesche, Harald</t>
  </si>
  <si>
    <t>Numeral Classifiers in Chinese: The Syntax-Semantics Interface</t>
  </si>
  <si>
    <t>Li, XuPing</t>
  </si>
  <si>
    <t>Perspectives on Individual Characteristics and Foreign Language Education</t>
  </si>
  <si>
    <t>Plato Revived: Essays on Ancient Platonism in Honour of Dominic J. O'Meara</t>
  </si>
  <si>
    <t>International Law, Foreign Law, Comparative Law</t>
  </si>
  <si>
    <t>The Law of Obligations in Europe: A New Wave of Codifications</t>
  </si>
  <si>
    <t>Schulze, Reiner</t>
  </si>
  <si>
    <t>sellier. european law publishers</t>
  </si>
  <si>
    <t>[Set of Handbook and Bibliography]</t>
  </si>
  <si>
    <t>Literary Studies</t>
  </si>
  <si>
    <t>Germanic Languages</t>
  </si>
  <si>
    <t>A Usage Dictionary English-German / German-English - Gebrauchsw?rterbuch Englisch-Deutsch / Deutsch-Englisch</t>
  </si>
  <si>
    <t>Stein, Gabriele</t>
  </si>
  <si>
    <t>Fine Arts and Architecture</t>
  </si>
  <si>
    <t>Acoustics and Sound Insulation: Principles, Planning, Examples</t>
  </si>
  <si>
    <t>Mommertz, Eckard</t>
  </si>
  <si>
    <t>History of Philosophy</t>
  </si>
  <si>
    <t>Action, Contemplation, and Happiness: An Essay on Aristotle</t>
  </si>
  <si>
    <t>Reeve, C. D. C.</t>
  </si>
  <si>
    <t>Adrenaline</t>
  </si>
  <si>
    <t>Hoffman, Brian B.</t>
  </si>
  <si>
    <t>Adsorption Technology in Water Treatment: Fundamentals, Processes, and Modeling</t>
  </si>
  <si>
    <t>Worch, Eckhard</t>
  </si>
  <si>
    <t>Mathematics</t>
  </si>
  <si>
    <t>Advanced Financial Modelling</t>
  </si>
  <si>
    <t>Culture and History of non-European Territories</t>
  </si>
  <si>
    <t>American Umpire</t>
  </si>
  <si>
    <t>Cobbs Hoffman, Elizabeth</t>
  </si>
  <si>
    <t>Other Indo-European Languages</t>
  </si>
  <si>
    <t>An Anatomy of Chinese: Rhythm, Metaphor, Politics</t>
  </si>
  <si>
    <t>Link, Perry</t>
  </si>
  <si>
    <t>Architecture in Context: Helin Workshop</t>
  </si>
  <si>
    <t>Davey, Peter</t>
  </si>
  <si>
    <t>Aristotle and Plotinus on Memory</t>
  </si>
  <si>
    <t>King, Richard A.H.</t>
  </si>
  <si>
    <t>Biorefinery: From Biomass to Chemicals and Fuels</t>
  </si>
  <si>
    <t>Aresta, Michele</t>
  </si>
  <si>
    <t>Cognitive Linguistics and Translation: Advances in Some Theoretical Models and Applications</t>
  </si>
  <si>
    <t>Rojo, Ana</t>
  </si>
  <si>
    <t>Collected Papers on Monetary Theory</t>
  </si>
  <si>
    <t>Lucas, Robert E., Jr.</t>
  </si>
  <si>
    <t>Competition of Legal Systems and Harmonization of European Private Law: New Paths in a Comparative Perspective</t>
  </si>
  <si>
    <t>Alpa, Guido</t>
  </si>
  <si>
    <t>Components and Connections: Principles of Construction</t>
  </si>
  <si>
    <t>Meijs, Maarten; Knaack, Ulrich</t>
  </si>
  <si>
    <t>Computer Simulation in Physics and Engineering</t>
  </si>
  <si>
    <t>Steinhauser, Martin Oliver</t>
  </si>
  <si>
    <t>Concealing Coloration in Animals</t>
  </si>
  <si>
    <t>Diamond, Judy; Bond, Alan B.</t>
  </si>
  <si>
    <t>Contact Languages: A Comprehensive Guide</t>
  </si>
  <si>
    <t>Bakker, Peter</t>
  </si>
  <si>
    <t>Creating Desired Futures: How Design Thinking Innovates Business</t>
  </si>
  <si>
    <t>Shamiyeh, Michael</t>
  </si>
  <si>
    <t>Curious Behavior: Yawning, Laughing, Hiccupping, and Beyond</t>
  </si>
  <si>
    <t>Provine, Robert R.</t>
  </si>
  <si>
    <t>Literature in Diverse Languages</t>
  </si>
  <si>
    <t>Developmental Fairy Tales: Evolutionary Thinking and Modern Chinese Culture</t>
  </si>
  <si>
    <t>Jones, Andrew F.</t>
  </si>
  <si>
    <t>Digital Workflows in Architecture: Design – Assembly – Industry</t>
  </si>
  <si>
    <t>Marble, Scott</t>
  </si>
  <si>
    <t>Distribution Theory: Convolution, Fourier Transform, and Laplace Transform</t>
  </si>
  <si>
    <t>Dijk, Gerrit</t>
  </si>
  <si>
    <t>Doubtful Certainties: Language-Games, Forms of Life, Relativism</t>
  </si>
  <si>
    <t>Gaffal, Margit</t>
  </si>
  <si>
    <t>History</t>
  </si>
  <si>
    <t>East European Jews in Switzerland</t>
  </si>
  <si>
    <t>Lewinsky, Tamar</t>
  </si>
  <si>
    <t>East Meets West in the Middle Ages and Early Modern Times: Transcultural Experiences in the Premodern World</t>
  </si>
  <si>
    <t>Classen, Albrecht</t>
  </si>
  <si>
    <t>Elliptic Diophantine Equations: A Concrete Approach via the Elliptic Logarithm</t>
  </si>
  <si>
    <t>Tzanakis, Nikos</t>
  </si>
  <si>
    <t>Engineering Animals: How Life Works</t>
  </si>
  <si>
    <t>McFadzean, Alan; Denny, Mark</t>
  </si>
  <si>
    <t>Entrenchment in Usage-Based Theories: What Corpus Data Do and Do Not Reveal About The Mind</t>
  </si>
  <si>
    <t>Historical Linguistics</t>
  </si>
  <si>
    <t>Evidentiality in German: Linguistic Realization and Regularities in Grammaticalization</t>
  </si>
  <si>
    <t>Diewald, Gabriele; Smirnova, E</t>
  </si>
  <si>
    <t>extra: Encyclopaedia of Experimental Print Finishing</t>
  </si>
  <si>
    <t>Morlok, Franziska; Beckmann, T</t>
  </si>
  <si>
    <t>Open Access and Digital Libraries: Social Science Libraries in Action</t>
  </si>
  <si>
    <t>Rudasill, Lynne M.</t>
  </si>
  <si>
    <t>De Gruyter Saur</t>
  </si>
  <si>
    <t>Sociology</t>
  </si>
  <si>
    <t>Recognizing Public Value</t>
  </si>
  <si>
    <t>Moore, Mark H.</t>
  </si>
  <si>
    <t>Research Design and Methodology in Studies on L2 Tense and Aspect</t>
  </si>
  <si>
    <t>Salaberry, M Rafael</t>
  </si>
  <si>
    <t>Levels of Linguistic Description</t>
  </si>
  <si>
    <t>Statistics for Linguistics with R: A Practical Introduction</t>
  </si>
  <si>
    <t>Gries, Stefan Th.</t>
  </si>
  <si>
    <t>Stochastics: Introduction to Probability and Statistics</t>
  </si>
  <si>
    <t>Georgii, Hans-Otto</t>
  </si>
  <si>
    <t>Storyplaying: Agency and Narrative in Video Games</t>
  </si>
  <si>
    <t>Domsch, Sebastian</t>
  </si>
  <si>
    <t>Political Science</t>
  </si>
  <si>
    <t>Teenage Citizens: The Political Theories of the Young</t>
  </si>
  <si>
    <t>Flanagan, Constance A.</t>
  </si>
  <si>
    <t>The Bank Recovery and Resolution Directive: Europe's Solution for Too Big To Fail?</t>
  </si>
  <si>
    <t>Kenadjian, Patrick S</t>
  </si>
  <si>
    <t>The Behavior of Federal Judges: A Theoretical and Empirical Study of Rational Choice</t>
  </si>
  <si>
    <t xml:space="preserve">Epstein, Lee; Landes, William </t>
  </si>
  <si>
    <t>The Spirit of the Hive: The Mechanisms of Social Evolution</t>
  </si>
  <si>
    <t>Page, Robert E.</t>
  </si>
  <si>
    <t>Materials Science, Industrial Chemistry</t>
  </si>
  <si>
    <t>Nanocomposites: Materials, Manufacturing and Engineering</t>
  </si>
  <si>
    <t>Davim, J Paulo</t>
  </si>
  <si>
    <t>De Gruyter</t>
  </si>
  <si>
    <t>Chemistry</t>
  </si>
  <si>
    <t>Chemical Photocatalysis</t>
  </si>
  <si>
    <t>Medicine</t>
  </si>
  <si>
    <t>Molecular Diagnostics of Infectious Diseases</t>
  </si>
  <si>
    <t>Kessler, Harald H</t>
  </si>
  <si>
    <t>Oldenbourg Wissenschaftsverlag</t>
  </si>
  <si>
    <t>British and American Literature</t>
  </si>
  <si>
    <t>Elizabethan Translation and Literary Culture</t>
  </si>
  <si>
    <t>Schmidt, Gabriela</t>
  </si>
  <si>
    <t>Foreign Language Teaching in Asia and Beyond: Current Perspectives and Future Directions</t>
  </si>
  <si>
    <t>Learning Chinese: Linguistic, Sociocultural, and Narrative Perspectives</t>
  </si>
  <si>
    <t>Anderson, Tim; Ilnyckyj, Roma;</t>
  </si>
  <si>
    <t>Classical Studies</t>
  </si>
  <si>
    <t>Plato's Sophist Revisited</t>
  </si>
  <si>
    <t>M Robinson, Beatriz Bossi; T</t>
  </si>
  <si>
    <t>Economics</t>
  </si>
  <si>
    <t>A Cognitive Linguistics View of Terminology and Specialized Language</t>
  </si>
  <si>
    <t>Code: Between Operation and Narration</t>
  </si>
  <si>
    <t>Ecological Urban Architecture: Qualitative Approaches to Sustainability</t>
  </si>
  <si>
    <t>Existence and Nature: New Perspectives</t>
  </si>
  <si>
    <t>Macroeconomics Beyond the NAIRU</t>
  </si>
  <si>
    <t xml:space="preserve">Storm, Servaas; Naastepad, C. </t>
  </si>
  <si>
    <t>Performing Interpersonal Violence: Court, Curse, and Comedy in Fourth-Century BCE Athens</t>
  </si>
  <si>
    <t>Philosophy and Salvation in Greek Religion</t>
  </si>
  <si>
    <t>Adluri, Vishwa</t>
  </si>
  <si>
    <t>The Aga Khan Case: Religion and Identity in Colonial India</t>
  </si>
  <si>
    <t>Purohit, Teena</t>
  </si>
  <si>
    <t>The Axial Age and Its Consequences</t>
  </si>
  <si>
    <t>The Mortal Sea: Fishing the Atlantic in the Age of Sail</t>
  </si>
  <si>
    <t>Bolster, W. Jeffrey</t>
  </si>
  <si>
    <t>The Syntax of Topic, Focus, and Contrast: An Interface-based Approach</t>
  </si>
  <si>
    <t>Neeleman, Ad</t>
  </si>
  <si>
    <t>Theories and Models of Communication</t>
  </si>
  <si>
    <t>Schulz, Peter J</t>
  </si>
  <si>
    <t>Origin of the Moon. New Concept: Geochemistry and Dynamics</t>
  </si>
  <si>
    <t>Digital Processes: Planning, Designing, Production</t>
  </si>
  <si>
    <t>The Anthropology of Religion, Charisma and Ghosts: Chinese Lessons for Adequate Theory</t>
  </si>
  <si>
    <t>Feuchtwang, Stephen</t>
  </si>
  <si>
    <t>Understanding Global Trade</t>
  </si>
  <si>
    <t>Helpman, Elhanan</t>
  </si>
  <si>
    <t>Wireless Sensor Networks: Design Principles for Scattered Systems</t>
  </si>
  <si>
    <t>Haenselmann, Thomas</t>
  </si>
  <si>
    <t>Family Law in Early Women's Rights Debates: Western Europe and the United States in the nineteenth and early twentieth centuries</t>
  </si>
  <si>
    <t>Fostering Language Teaching Efficiency through Cognitive Linguistics</t>
  </si>
  <si>
    <t>Knop, Sabine De</t>
  </si>
  <si>
    <t>Foundations of an Ethics of Belief</t>
  </si>
  <si>
    <t>Meylan, Anne</t>
  </si>
  <si>
    <t>Music</t>
  </si>
  <si>
    <t>Freedom and the Arts: Essays on Music and Literature</t>
  </si>
  <si>
    <t>Rosen, Charles</t>
  </si>
  <si>
    <t>Gentlemen Bankers: The World of J. P. Morgan</t>
  </si>
  <si>
    <t>Pak, Susie J.</t>
  </si>
  <si>
    <t>Gothicka: Vampire Heroes, Human Gods, and the New Supernatural</t>
  </si>
  <si>
    <t>Nelson, Victoria</t>
  </si>
  <si>
    <t>Grammatical Replication and Borrowability in Language Contact</t>
  </si>
  <si>
    <t>Wiemer, Bjo?rn</t>
  </si>
  <si>
    <t>Handbook of Foreign Language Communication and Learning</t>
  </si>
  <si>
    <t>Knapp, Karlfried</t>
  </si>
  <si>
    <t>Identity Formation in Globalizing Contexts: Language Learning in the New Millennium</t>
  </si>
  <si>
    <t>Higgins, Christina</t>
  </si>
  <si>
    <t>Imagination in Kant's Critical Philosophy</t>
  </si>
  <si>
    <t>Thompson, Michael L</t>
  </si>
  <si>
    <t>Geosciences</t>
  </si>
  <si>
    <t>Imaging, Modeling and Assimilation in Seismology</t>
  </si>
  <si>
    <t>Li, Yong-Gang</t>
  </si>
  <si>
    <t>Psychology</t>
  </si>
  <si>
    <t>Impulse: why we do what we do without knowing why we do it</t>
  </si>
  <si>
    <t>Lewis, David</t>
  </si>
  <si>
    <t>Impulsive Differential Inclusions: A Fixed Point Approach</t>
  </si>
  <si>
    <t>Graef, John R.; Henderson, Joh</t>
  </si>
  <si>
    <t>In Search of Pythagoreanism: Pythagoreanism as an Historiographical Category</t>
  </si>
  <si>
    <t>Cornelli, Gabriele</t>
  </si>
  <si>
    <t>In Vitro and In Vivo Hemolysis: An Unresolved Dispute in Laboratory Medicine</t>
  </si>
  <si>
    <t>Lippi, Giuseppe; Favaloro, Emm</t>
  </si>
  <si>
    <t>Insulating Materials: Principles, Materials, Applications</t>
  </si>
  <si>
    <t>Kant on Human Dignity</t>
  </si>
  <si>
    <t>Sensen, Oliver</t>
  </si>
  <si>
    <t>Philosophy</t>
  </si>
  <si>
    <t>Kant's Ethics: The Good, Freedom, and the Will</t>
  </si>
  <si>
    <t>Silber, John</t>
  </si>
  <si>
    <t>De Gruyter Inc.</t>
  </si>
  <si>
    <t>Kant's Moral Metaphysics: God, Freedom, and Immortality</t>
  </si>
  <si>
    <t>Kant's Philosophy of the Unconscious</t>
  </si>
  <si>
    <t>Giordanetti, Piero</t>
  </si>
  <si>
    <t>Language, Culture and the Dynamics of Age</t>
  </si>
  <si>
    <t>Duszak, Anna</t>
  </si>
  <si>
    <t>Law and Justice in Literature, Film and Theater: Nordic Perspectives</t>
  </si>
  <si>
    <t>Simonsen, Karen-Margrethe</t>
  </si>
  <si>
    <t>Laws of Creation: Property Rights in the World of Ideas</t>
  </si>
  <si>
    <t>Cass, Ronald A.; Hylton, Keith</t>
  </si>
  <si>
    <t>Limited Edition: Prototypes, One-Offs and Design Art Furniture</t>
  </si>
  <si>
    <t>Lovell, Sophie</t>
  </si>
  <si>
    <t>Living for the Elderly: A Design Manual</t>
  </si>
  <si>
    <t>Lotka-Volterra and Related Systems: Recent Developments in Population Dynamics</t>
  </si>
  <si>
    <t>Ahmad, Shair</t>
  </si>
  <si>
    <t>Non-Western Philosophy</t>
  </si>
  <si>
    <t>Manuscripts and Travellers: The Sino-Tibetan Documents of a Tenth-Century Buddhist Pilgrim</t>
  </si>
  <si>
    <t>Galambos, Imre; van Schaik, Sa</t>
  </si>
  <si>
    <t>Markov Processes, Semigroups and Generators</t>
  </si>
  <si>
    <t>Kolokoltsov, Vassili N.</t>
  </si>
  <si>
    <t>Material Design: Informing Architecture by Materiality</t>
  </si>
  <si>
    <t>Nazis in the Holy Land 1933-1948</t>
  </si>
  <si>
    <t>Wawrzyn, Heidemarie</t>
  </si>
  <si>
    <t>Nero in Opera: Librettos as Transformations of Ancient Sources</t>
  </si>
  <si>
    <t>Manuwald, Gesine</t>
  </si>
  <si>
    <t>Nietzsche, Wagner, Europe</t>
  </si>
  <si>
    <t>Prange, Martine</t>
  </si>
  <si>
    <t>Paradigm Shift in Language Planning and Policy: Game-Theoretic Solutions</t>
  </si>
  <si>
    <t>Koffi, Ettien</t>
  </si>
  <si>
    <t>Paths toward the Modern Fiscal State: England, Japan, and China</t>
  </si>
  <si>
    <t>He, Wenkai</t>
  </si>
  <si>
    <t>Pharmacotherapeutics in Medical Disorders</t>
  </si>
  <si>
    <t>Greydanus, Donald E</t>
  </si>
  <si>
    <t>Philosophical Deliberations</t>
  </si>
  <si>
    <t>Rescher, Nicholas</t>
  </si>
  <si>
    <t>Plastics: in Architecture and Construction</t>
  </si>
  <si>
    <t>Prefabricated Systems: Principles of Construction</t>
  </si>
  <si>
    <t xml:space="preserve">Knaack, Ulrich; Chung-Klatte, </t>
  </si>
  <si>
    <t>Property Possession as Identity: An Essay in Metaphysics</t>
  </si>
  <si>
    <t>Monaghan, Patrick X.</t>
  </si>
  <si>
    <t>Proportional Liability: Analytical and Comparative Perspectives</t>
  </si>
  <si>
    <t>Green, Michael D.</t>
  </si>
  <si>
    <t>Public Policy in an Uncertain World: Analysis and Decisions</t>
  </si>
  <si>
    <t>Manski, Charles F.</t>
  </si>
  <si>
    <t>Linguistic Theories</t>
  </si>
  <si>
    <t>Quantitative Methods in Cognitive Semantics: Corpus-Driven Approaches</t>
  </si>
  <si>
    <t>Glynn, Dylan</t>
  </si>
  <si>
    <t>Religion</t>
  </si>
  <si>
    <t>Religious Voices in Self-Narratives: Making Sense of Life in Times of Transition</t>
  </si>
  <si>
    <t>Zock, Hetty</t>
  </si>
  <si>
    <t>Research in Chinese as a Second Language</t>
  </si>
  <si>
    <t>Business, Commercial and Company Law</t>
  </si>
  <si>
    <t>Rethinking Patent Law</t>
  </si>
  <si>
    <t>Feldman, Robin</t>
  </si>
  <si>
    <t>River.Space.Design: Planning Strategies, Methods and Projects for Urban Rivers</t>
  </si>
  <si>
    <t>Prominski, Martin; Stokman, An</t>
  </si>
  <si>
    <t>Rules, Reason, and Self-Knowledge</t>
  </si>
  <si>
    <t>Tanney, Julia</t>
  </si>
  <si>
    <t>Small Houses: Contemporary Japanese Dwellings</t>
  </si>
  <si>
    <t>Hildner, Claudia</t>
  </si>
  <si>
    <t>Small Town Sustainability: Economic, Social, and Environmental Innovation</t>
  </si>
  <si>
    <t>Knox, Paul; Mayer, Heike</t>
  </si>
  <si>
    <t>Sublime Drama: British Theatre of the 1990s</t>
  </si>
  <si>
    <t>Baraniecka, Elzbieta Iwona</t>
  </si>
  <si>
    <t>Systematic Theology and Philosophy of Religion</t>
  </si>
  <si>
    <t>Testing Prayer: Science and Healing</t>
  </si>
  <si>
    <t>Brown, Candy Gunther</t>
  </si>
  <si>
    <t>Education</t>
  </si>
  <si>
    <t>Testing Wars in the Public Schools: A Forgotten History</t>
  </si>
  <si>
    <t>Reese, William J.</t>
  </si>
  <si>
    <t>The Assumptions Economists Make</t>
  </si>
  <si>
    <t>Schlefer, Jonathan</t>
  </si>
  <si>
    <t>The Making of European Private Law: Why, How, What, Who</t>
  </si>
  <si>
    <t>Moccia, Luigi</t>
  </si>
  <si>
    <t>The Present Perfect in Non-Native Englishes: A Corpus-Based Study of Variation</t>
  </si>
  <si>
    <t>Davydova, Julia</t>
  </si>
  <si>
    <t>The Syntax of Nominalizations across Languages and Frameworks</t>
  </si>
  <si>
    <t>Alexiadou, Artemis</t>
  </si>
  <si>
    <t>The Tragedy of Religious Freedom</t>
  </si>
  <si>
    <t>DeGirolami, Marc O.</t>
  </si>
  <si>
    <t>The Union War</t>
  </si>
  <si>
    <t>Gallagher, Gary W.</t>
  </si>
  <si>
    <t>Clinical Medicine</t>
  </si>
  <si>
    <t>Transfusion Medicine and Patient Safety</t>
  </si>
  <si>
    <t>Understanding Heritage: Perspectives in Heritage Studies</t>
  </si>
  <si>
    <t>Albert, Marie-Theres</t>
  </si>
  <si>
    <t>Advances in Clinical Chemistry and Laboratory Medicine</t>
  </si>
  <si>
    <t>Mathematics and Life Sciences</t>
  </si>
  <si>
    <t>Antoniouk, Alexandra V</t>
  </si>
  <si>
    <t>No Citizen Left Behind</t>
  </si>
  <si>
    <t>Levinson, Meira</t>
  </si>
  <si>
    <t>Yellowstone's Wildlife in Transition</t>
  </si>
  <si>
    <t>Robert A Garrott; Glenn E Plum</t>
  </si>
  <si>
    <t>Medical Errors and Patient Safety: Strategies to reduce and disclose medical errors and improve patient safety</t>
  </si>
  <si>
    <t>Kalra, Jay</t>
  </si>
  <si>
    <t>The Fragile Wisdom: An Evolutionary View on Women's Biology and Health</t>
  </si>
  <si>
    <t>Jasienska, Grazyna</t>
  </si>
  <si>
    <t>Neurology, Med. Psychology, Psychosomatics, Psychiatry</t>
  </si>
  <si>
    <t>The Primate Mind: Built to Connect with Other Minds</t>
  </si>
  <si>
    <t>Aristotle's Psychology of Signification: A Commentary on De Interpretatione 16a 3-18</t>
  </si>
  <si>
    <t>Noriega-Olmos, Simon</t>
  </si>
  <si>
    <t>Biomimetics: A Molecular Perspective</t>
  </si>
  <si>
    <t>Jelinek, Raz</t>
  </si>
  <si>
    <t>Design by Use: The Everyday Metamorphosis of Things</t>
  </si>
  <si>
    <t>International Human Resource Management and International Labour Law: A Human Resource Management Accounting Approach</t>
  </si>
  <si>
    <t>Languages Across Boundaries: Studies in Memory of Anna Siewierska</t>
  </si>
  <si>
    <t>Haspelmath; Anna Siewierska, D</t>
  </si>
  <si>
    <t>Muslim Zion: Pakistan as a Political Idea</t>
  </si>
  <si>
    <t>Devji, Faisal</t>
  </si>
  <si>
    <t>Nietzsche's Aphoristic Challenge</t>
  </si>
  <si>
    <t>Westerdale, Joel</t>
  </si>
  <si>
    <t>Libraries, Information and Documentation</t>
  </si>
  <si>
    <t>Kecskes, Istvan</t>
  </si>
  <si>
    <t>Flexible Composite Materials in Architecture, Construction and Interiors</t>
  </si>
  <si>
    <t>De Gruyter Mouton</t>
  </si>
  <si>
    <t>Birkhäuser</t>
  </si>
  <si>
    <t>Böhlau Verlag</t>
  </si>
  <si>
    <t>Brandes, Uta; Stich, Sonja</t>
  </si>
  <si>
    <t>Björkman, Beyza</t>
  </si>
  <si>
    <t>Blumenthal-Dramé, Alice</t>
  </si>
  <si>
    <t>Motro, René</t>
  </si>
  <si>
    <t>Feddersen, Eckhard; Lüdtke, In</t>
  </si>
  <si>
    <t>Schröpfer, Thomas</t>
  </si>
  <si>
    <t>Riess, Werner</t>
  </si>
  <si>
    <t>Galimov, Erik M</t>
  </si>
  <si>
    <t>Knippers, Jan; Cremers, Jan</t>
  </si>
  <si>
    <t>Hauschild, Moritz; Karzel, Rüdiger</t>
  </si>
  <si>
    <t>Construction Manual for Polymers + Membranes: Materials, Semi-finished Products, Form Finding, Design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</si>
  <si>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</si>
  <si>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</si>
  <si>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</si>
  <si>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</si>
  <si>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</si>
  <si>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</si>
  <si>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</si>
  <si>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</si>
  <si>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</si>
  <si>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</si>
  <si>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 xml:space="preserve">Bellah, Robert N. </t>
  </si>
  <si>
    <t>序號</t>
  </si>
  <si>
    <t>Bruxvoort Lipscomb, Benjamin</t>
  </si>
  <si>
    <t>Waal, Frans B. M. de; Ferrari, Pier Francesco</t>
  </si>
  <si>
    <r>
      <t xml:space="preserve">Meder, </t>
    </r>
    <r>
      <rPr>
        <sz val="10"/>
        <rFont val="新細明體"/>
        <family val="1"/>
      </rPr>
      <t>Stephan</t>
    </r>
  </si>
  <si>
    <r>
      <t>Pfundstein, Margit; Gellert, R</t>
    </r>
    <r>
      <rPr>
        <sz val="10"/>
        <rFont val="新細明體"/>
        <family val="1"/>
      </rPr>
      <t>oland</t>
    </r>
  </si>
  <si>
    <r>
      <t>Schmeisser, Wilhelm; Krimphove</t>
    </r>
    <r>
      <rPr>
        <sz val="10"/>
        <rFont val="新細明體"/>
        <family val="1"/>
      </rPr>
      <t>, Dieter</t>
    </r>
  </si>
  <si>
    <r>
      <t xml:space="preserve">Renz, </t>
    </r>
    <r>
      <rPr>
        <sz val="10"/>
        <rFont val="新細明體"/>
        <family val="1"/>
      </rPr>
      <t>Harald; Tauber, Rudolf</t>
    </r>
  </si>
  <si>
    <r>
      <t>De Silvestro, Giustina; Verone</t>
    </r>
    <r>
      <rPr>
        <sz val="10"/>
        <rFont val="新細明體"/>
        <family val="1"/>
      </rPr>
      <t>, Arianna</t>
    </r>
  </si>
  <si>
    <r>
      <t>Villars, Pierre; Cenzual, Kari</t>
    </r>
    <r>
      <rPr>
        <sz val="10"/>
        <rFont val="新細明體"/>
        <family val="1"/>
      </rPr>
      <t>n</t>
    </r>
  </si>
  <si>
    <r>
      <t xml:space="preserve">Wilson, Thérèse; Hastings, J. </t>
    </r>
    <r>
      <rPr>
        <sz val="10"/>
        <rFont val="新細明體"/>
        <family val="1"/>
      </rPr>
      <t>Woodland</t>
    </r>
  </si>
  <si>
    <t>杜威十進分類號</t>
  </si>
  <si>
    <t>國會分類號</t>
  </si>
  <si>
    <t>連結</t>
  </si>
  <si>
    <t>9783110297027</t>
  </si>
  <si>
    <t>9783034614733</t>
  </si>
  <si>
    <t>9780674065475</t>
  </si>
  <si>
    <t>9780674073814</t>
  </si>
  <si>
    <t>9780674067684</t>
  </si>
  <si>
    <t>9783034611473</t>
  </si>
  <si>
    <t>9783110214635</t>
  </si>
  <si>
    <t>9783110289879</t>
  </si>
  <si>
    <t>9783110302943</t>
  </si>
  <si>
    <t>9780674067851</t>
  </si>
  <si>
    <t>9783866539921</t>
  </si>
  <si>
    <t>9783034610636</t>
  </si>
  <si>
    <t>9781614513711</t>
  </si>
  <si>
    <t>9783034611398</t>
  </si>
  <si>
    <t>9783034609128</t>
  </si>
  <si>
    <t>9780674061033</t>
  </si>
  <si>
    <t>9783034612173</t>
  </si>
  <si>
    <t>9783110321920</t>
  </si>
  <si>
    <t>9783110300710</t>
  </si>
  <si>
    <t>9783110321517</t>
  </si>
  <si>
    <t>9780674067639</t>
  </si>
  <si>
    <t>9783110316209</t>
  </si>
  <si>
    <t>9783110279542</t>
  </si>
  <si>
    <t>9783110294002</t>
  </si>
  <si>
    <t>9783110241037</t>
  </si>
  <si>
    <t>9783034609173</t>
  </si>
  <si>
    <t>9783412211851</t>
  </si>
  <si>
    <t>9783034613507</t>
  </si>
  <si>
    <t>9781614510161</t>
  </si>
  <si>
    <t>9783110245837</t>
  </si>
  <si>
    <t>9783110327816</t>
  </si>
  <si>
    <t>9780674065499</t>
  </si>
  <si>
    <t>9780674075573</t>
  </si>
  <si>
    <t>9780674065406</t>
  </si>
  <si>
    <t>9783110271973</t>
  </si>
  <si>
    <t>9783110214246</t>
  </si>
  <si>
    <t>9783110267280</t>
  </si>
  <si>
    <t>9783110274653</t>
  </si>
  <si>
    <t>9780674729902</t>
  </si>
  <si>
    <t>9783110306507</t>
  </si>
  <si>
    <t>9783034614757</t>
  </si>
  <si>
    <t>9783486721195</t>
  </si>
  <si>
    <t>9783110267167</t>
  </si>
  <si>
    <t>9783110220049</t>
  </si>
  <si>
    <t>9781614510741</t>
  </si>
  <si>
    <t>9783110265408</t>
  </si>
  <si>
    <t>9783110238112</t>
  </si>
  <si>
    <t>9783110331127</t>
  </si>
  <si>
    <t>9783110294521</t>
  </si>
  <si>
    <t>9780674067646</t>
  </si>
  <si>
    <t>9781934078778</t>
  </si>
  <si>
    <t>9783034608909</t>
  </si>
  <si>
    <t>9783110308143</t>
  </si>
  <si>
    <t>9783034608961</t>
  </si>
  <si>
    <t>9783110225655</t>
  </si>
  <si>
    <t>9783034611664</t>
  </si>
  <si>
    <t>9781614510208</t>
  </si>
  <si>
    <t>9780674074163</t>
  </si>
  <si>
    <t>9783110306521</t>
  </si>
  <si>
    <t>9783110317510</t>
  </si>
  <si>
    <t>9783110315233</t>
  </si>
  <si>
    <t>9783110324327</t>
  </si>
  <si>
    <t>9780674065291</t>
  </si>
  <si>
    <t>9783110289336</t>
  </si>
  <si>
    <t>9783110281026</t>
  </si>
  <si>
    <t>9781934078112</t>
  </si>
  <si>
    <t>9780674074637</t>
  </si>
  <si>
    <t>9781614510932</t>
  </si>
  <si>
    <t>9783110320688</t>
  </si>
  <si>
    <t>9783034611947</t>
  </si>
  <si>
    <t>9783110324662</t>
  </si>
  <si>
    <t>9783110287134</t>
  </si>
  <si>
    <t>9783034611404</t>
  </si>
  <si>
    <t>9783110325744</t>
  </si>
  <si>
    <t>9783110282580</t>
  </si>
  <si>
    <t>9780674067547</t>
  </si>
  <si>
    <t>9783110226423</t>
  </si>
  <si>
    <t>9780674067820</t>
  </si>
  <si>
    <t>9781614511700</t>
  </si>
  <si>
    <t>9781934078167</t>
  </si>
  <si>
    <t>9781614512554</t>
  </si>
  <si>
    <t>9780674064966</t>
  </si>
  <si>
    <t>9783034611732</t>
  </si>
  <si>
    <t>9780674067837</t>
  </si>
  <si>
    <t>9783034610506</t>
  </si>
  <si>
    <t>9783038210283</t>
  </si>
  <si>
    <t>9783110307474</t>
  </si>
  <si>
    <t>9783110272451</t>
  </si>
  <si>
    <t>9783110309935</t>
  </si>
  <si>
    <t>9780674067233</t>
  </si>
  <si>
    <t>9780674064867</t>
  </si>
  <si>
    <t>9780674075672</t>
  </si>
  <si>
    <t>9780674063303</t>
  </si>
  <si>
    <t>9780674065529</t>
  </si>
  <si>
    <t>9783110321401</t>
  </si>
  <si>
    <t>9780674067325</t>
  </si>
  <si>
    <t>9783110293777</t>
  </si>
  <si>
    <t>9783866539839</t>
  </si>
  <si>
    <t>9783866539907</t>
  </si>
  <si>
    <t>9783110255027</t>
  </si>
  <si>
    <t>9780674073593</t>
  </si>
  <si>
    <t>9783110245875</t>
  </si>
  <si>
    <t>9780674074941</t>
  </si>
  <si>
    <t>9780674074118</t>
  </si>
  <si>
    <t>9780674060968</t>
  </si>
  <si>
    <t>9783110289671</t>
  </si>
  <si>
    <t>9783110308389</t>
  </si>
  <si>
    <t>9783110224641</t>
  </si>
  <si>
    <t>9783110246148</t>
  </si>
  <si>
    <t>9783110249507</t>
  </si>
  <si>
    <t>9783110278927</t>
  </si>
  <si>
    <t>9783110276367</t>
  </si>
  <si>
    <t>9780674067196</t>
  </si>
  <si>
    <t>9780674062917</t>
  </si>
  <si>
    <t>9783110287073</t>
  </si>
  <si>
    <t>9783110296594</t>
  </si>
  <si>
    <t>9780674060937</t>
  </si>
  <si>
    <t>9780674073623</t>
  </si>
  <si>
    <t>9780674062740</t>
  </si>
  <si>
    <t>9780674074712</t>
  </si>
  <si>
    <t>9783110240238</t>
  </si>
  <si>
    <t>9783110213140</t>
  </si>
  <si>
    <t>9783110229615</t>
  </si>
  <si>
    <t>9780674068025</t>
  </si>
  <si>
    <t>9783110281194</t>
  </si>
  <si>
    <t>9783110260281</t>
  </si>
  <si>
    <t>9783110269246</t>
  </si>
  <si>
    <t>9783110256062</t>
  </si>
  <si>
    <t>9780674074200</t>
  </si>
  <si>
    <t>9783486719895</t>
  </si>
  <si>
    <t>9780674067226</t>
  </si>
  <si>
    <t>9783110298512</t>
  </si>
  <si>
    <t>9783110281149</t>
  </si>
  <si>
    <t>9780674060852</t>
  </si>
  <si>
    <t>9780674067769</t>
  </si>
  <si>
    <t>9780674062757</t>
  </si>
  <si>
    <t>9783110259032</t>
  </si>
  <si>
    <t>9783110295313</t>
  </si>
  <si>
    <t>9783110269840</t>
  </si>
  <si>
    <t>9783110250114</t>
  </si>
  <si>
    <t>9783110288537</t>
  </si>
  <si>
    <t>9783110252361</t>
  </si>
  <si>
    <t>9783110267426</t>
  </si>
  <si>
    <t>9783110284959</t>
  </si>
  <si>
    <t>9783110293609</t>
  </si>
  <si>
    <t>9780674075542</t>
  </si>
  <si>
    <t>9780674076419</t>
  </si>
  <si>
    <t>9783110277203</t>
  </si>
  <si>
    <t>9783034609258</t>
  </si>
  <si>
    <t>9783034611756</t>
  </si>
  <si>
    <t>9783110321807</t>
  </si>
  <si>
    <t>9780674063242</t>
  </si>
  <si>
    <t>9783110245608</t>
  </si>
  <si>
    <t>9783110276381</t>
  </si>
  <si>
    <t>9780674067707</t>
  </si>
  <si>
    <t>9780674067400</t>
  </si>
  <si>
    <t>9780674067219</t>
  </si>
  <si>
    <t>9781614511458</t>
  </si>
  <si>
    <t>9783110240450</t>
  </si>
  <si>
    <t>9783110286403</t>
  </si>
  <si>
    <t>9783034614702</t>
  </si>
  <si>
    <t>9783034614351</t>
  </si>
  <si>
    <t>9783110223569</t>
  </si>
  <si>
    <t>9780674061019</t>
  </si>
  <si>
    <t>9783486714463</t>
  </si>
  <si>
    <t>9783110296860</t>
  </si>
  <si>
    <t>9783764399535</t>
  </si>
  <si>
    <t>9780674063730</t>
  </si>
  <si>
    <t>9780674055476</t>
  </si>
  <si>
    <t>9780674066021</t>
  </si>
  <si>
    <t>9783034606042</t>
  </si>
  <si>
    <t>9783110214628</t>
  </si>
  <si>
    <t>9783110287653</t>
  </si>
  <si>
    <t>9783110301991</t>
  </si>
  <si>
    <t>9780674066878</t>
  </si>
  <si>
    <t>9783866532670</t>
  </si>
  <si>
    <t>9783764386696</t>
  </si>
  <si>
    <t>9781614514763</t>
  </si>
  <si>
    <t>9783034603683</t>
  </si>
  <si>
    <t>9783764388676</t>
  </si>
  <si>
    <t>9780674047952</t>
  </si>
  <si>
    <t>9783034607995</t>
  </si>
  <si>
    <t>9783110321609</t>
  </si>
  <si>
    <t>9783110300697</t>
  </si>
  <si>
    <t>9783110328783</t>
  </si>
  <si>
    <t>9780674066991</t>
  </si>
  <si>
    <t>9783110293029</t>
  </si>
  <si>
    <t>9783110279146</t>
  </si>
  <si>
    <t>9783110293852</t>
  </si>
  <si>
    <t>9783110240696</t>
  </si>
  <si>
    <t>9783034600835</t>
  </si>
  <si>
    <t>9783412210526</t>
  </si>
  <si>
    <t>9783764389727</t>
  </si>
  <si>
    <t>9781614510000</t>
  </si>
  <si>
    <t>9783110245820</t>
  </si>
  <si>
    <t>9783110327441</t>
  </si>
  <si>
    <t>9780674047525</t>
  </si>
  <si>
    <t>9780674073036</t>
  </si>
  <si>
    <t>9780674050143</t>
  </si>
  <si>
    <t>9783110270099</t>
  </si>
  <si>
    <t>9783110188332</t>
  </si>
  <si>
    <t>9783110266382</t>
  </si>
  <si>
    <t>9783110274530</t>
  </si>
  <si>
    <t>9780674725492</t>
  </si>
  <si>
    <t>9783110306279</t>
  </si>
  <si>
    <t>9783764386542</t>
  </si>
  <si>
    <t>9783486716498</t>
  </si>
  <si>
    <t>9783110266214</t>
  </si>
  <si>
    <t>9783110220032</t>
  </si>
  <si>
    <t>9781614510710</t>
  </si>
  <si>
    <t>9783110204032</t>
  </si>
  <si>
    <t>9783110238105</t>
  </si>
  <si>
    <t>9783110331035</t>
  </si>
  <si>
    <t>9783110294422</t>
  </si>
  <si>
    <t>9780674066458</t>
  </si>
  <si>
    <t>9781934078761</t>
  </si>
  <si>
    <t>9783764388959</t>
  </si>
  <si>
    <t>9783110307801</t>
  </si>
  <si>
    <t>9783764388713</t>
  </si>
  <si>
    <t>9783110225648</t>
  </si>
  <si>
    <t>9783034600354</t>
  </si>
  <si>
    <t>9781614510130</t>
  </si>
  <si>
    <t>9780674072671</t>
  </si>
  <si>
    <t>9783110306293</t>
  </si>
  <si>
    <t>9783110317138</t>
  </si>
  <si>
    <t>9783110315097</t>
  </si>
  <si>
    <t>9783110323931</t>
  </si>
  <si>
    <t>9780674065789</t>
  </si>
  <si>
    <t>9783110287639</t>
  </si>
  <si>
    <t>9783110280852</t>
  </si>
  <si>
    <t>9781934078105</t>
  </si>
  <si>
    <t>9780674072787</t>
  </si>
  <si>
    <t>9781614510956</t>
  </si>
  <si>
    <t>9783110320497</t>
  </si>
  <si>
    <t>9783034603225</t>
  </si>
  <si>
    <t>9783110324402</t>
  </si>
  <si>
    <t>9783110286953</t>
  </si>
  <si>
    <t>9783764387471</t>
  </si>
  <si>
    <t>9783110325089</t>
  </si>
  <si>
    <t>9783110282535</t>
  </si>
  <si>
    <t>9780674066892</t>
  </si>
  <si>
    <t>9783110226416</t>
  </si>
  <si>
    <t>9780674066953</t>
  </si>
  <si>
    <t>9781614512196</t>
  </si>
  <si>
    <t>9781934078143</t>
  </si>
  <si>
    <t>9781614513148</t>
  </si>
  <si>
    <t>9780674064683</t>
  </si>
  <si>
    <t>9783034606875</t>
  </si>
  <si>
    <t>9780674067080</t>
  </si>
  <si>
    <t>9783034607445</t>
  </si>
  <si>
    <t>9783038212515</t>
  </si>
  <si>
    <t>9783110307283</t>
  </si>
  <si>
    <t>9783110272161</t>
  </si>
  <si>
    <t>9783110301151</t>
  </si>
  <si>
    <t>9780674048621</t>
  </si>
  <si>
    <t>9780674064676</t>
  </si>
  <si>
    <t>9780674073043</t>
  </si>
  <si>
    <t>9780674062177</t>
  </si>
  <si>
    <t>9780674052260</t>
  </si>
  <si>
    <t>9783110321074</t>
  </si>
  <si>
    <t>9780674049895</t>
  </si>
  <si>
    <t>9783110293692</t>
  </si>
  <si>
    <t>9783866532465</t>
  </si>
  <si>
    <t>9783866532588</t>
  </si>
  <si>
    <t>9783110255010</t>
  </si>
  <si>
    <t>9780674072497</t>
  </si>
  <si>
    <t>9783110245868</t>
  </si>
  <si>
    <t>9780674072855</t>
  </si>
  <si>
    <t>9780674072664</t>
  </si>
  <si>
    <t>9780674066083</t>
  </si>
  <si>
    <t>9783110289480</t>
  </si>
  <si>
    <t>9783110308303</t>
  </si>
  <si>
    <t>9783110224634</t>
  </si>
  <si>
    <t>9783110246131</t>
  </si>
  <si>
    <t>9783110249491</t>
  </si>
  <si>
    <t>9783110278835</t>
  </si>
  <si>
    <t>9783110275803</t>
  </si>
  <si>
    <t>9780674047129</t>
  </si>
  <si>
    <t>9780674058040</t>
  </si>
  <si>
    <t>9783110286977</t>
  </si>
  <si>
    <t>9783110276510</t>
  </si>
  <si>
    <t>9780674066076</t>
  </si>
  <si>
    <t>9780674072510</t>
  </si>
  <si>
    <t>9780674049369</t>
  </si>
  <si>
    <t>9780674050884</t>
  </si>
  <si>
    <t>9783110240221</t>
  </si>
  <si>
    <t>9783110213133</t>
  </si>
  <si>
    <t>9783110229608</t>
  </si>
  <si>
    <t>9780674067165</t>
  </si>
  <si>
    <t>9783110281170</t>
  </si>
  <si>
    <t>9783110260236</t>
  </si>
  <si>
    <t>9783110269161</t>
  </si>
  <si>
    <t>9783110255904</t>
  </si>
  <si>
    <t>9780674052352</t>
  </si>
  <si>
    <t>9783486705843</t>
  </si>
  <si>
    <t>9780674048515</t>
  </si>
  <si>
    <t>9783110295917</t>
  </si>
  <si>
    <t>9783110280913</t>
  </si>
  <si>
    <t>9780674048546</t>
  </si>
  <si>
    <t>9780674064461</t>
  </si>
  <si>
    <t>9780674049710</t>
  </si>
  <si>
    <t>9783110259025</t>
  </si>
  <si>
    <t>9783110293616</t>
  </si>
  <si>
    <t>9783110269512</t>
  </si>
  <si>
    <t>9783110250107</t>
  </si>
  <si>
    <t>9783110273724</t>
  </si>
  <si>
    <t>9783110252330</t>
  </si>
  <si>
    <t>9783110266443</t>
  </si>
  <si>
    <t>9783110284591</t>
  </si>
  <si>
    <t>9783110292541</t>
  </si>
  <si>
    <t>9780674073029</t>
  </si>
  <si>
    <t>9780674073180</t>
  </si>
  <si>
    <t>9783110275568</t>
  </si>
  <si>
    <t>9783034601177</t>
  </si>
  <si>
    <t>9783034608008</t>
  </si>
  <si>
    <t>9783110321548</t>
  </si>
  <si>
    <t>9780674062276</t>
  </si>
  <si>
    <t>9783110245592</t>
  </si>
  <si>
    <t>9783110276350</t>
  </si>
  <si>
    <t>9780674066397</t>
  </si>
  <si>
    <t>9780674066496</t>
  </si>
  <si>
    <t>9780674047655</t>
  </si>
  <si>
    <t>9781614511564</t>
  </si>
  <si>
    <t>9783110240443</t>
  </si>
  <si>
    <t>9783110286281</t>
  </si>
  <si>
    <t>9783034607339</t>
  </si>
  <si>
    <t>9783034607254</t>
  </si>
  <si>
    <t>9783110223552</t>
  </si>
  <si>
    <t>9780674060784</t>
  </si>
  <si>
    <t>9783486707984</t>
  </si>
  <si>
    <t>200</t>
  </si>
  <si>
    <t>020</t>
  </si>
  <si>
    <t>GV1469.3</t>
  </si>
  <si>
    <t>346.7304/86</t>
  </si>
  <si>
    <t>418.0078</t>
  </si>
  <si>
    <t>624</t>
  </si>
  <si>
    <t>HT166</t>
  </si>
  <si>
    <t>TS171</t>
  </si>
  <si>
    <t>306.44</t>
  </si>
  <si>
    <t>P40</t>
  </si>
  <si>
    <t>004</t>
  </si>
  <si>
    <t>433/.21</t>
  </si>
  <si>
    <t>PF3640 .U83 2013</t>
  </si>
  <si>
    <t>NA2800</t>
  </si>
  <si>
    <t>171/.3</t>
  </si>
  <si>
    <t>B430</t>
  </si>
  <si>
    <t>E183.7</t>
  </si>
  <si>
    <t>495.1/16</t>
  </si>
  <si>
    <t>PL1279</t>
  </si>
  <si>
    <t>720.92/22</t>
  </si>
  <si>
    <t>NA1455.F53</t>
  </si>
  <si>
    <t>128/.3</t>
  </si>
  <si>
    <t>B491.M37</t>
  </si>
  <si>
    <t>160</t>
  </si>
  <si>
    <t>B439 .N67 2013</t>
  </si>
  <si>
    <t>418/.02</t>
  </si>
  <si>
    <t>P165</t>
  </si>
  <si>
    <t>339.5/3</t>
  </si>
  <si>
    <t>HG230.3</t>
  </si>
  <si>
    <t>KJE995</t>
  </si>
  <si>
    <t>NA2750</t>
  </si>
  <si>
    <t>417.22</t>
  </si>
  <si>
    <t>PM7802 .C64 2013</t>
  </si>
  <si>
    <t>NK1510</t>
  </si>
  <si>
    <t>600</t>
  </si>
  <si>
    <t>895.1/093552</t>
  </si>
  <si>
    <t>PL2265</t>
  </si>
  <si>
    <t>720.2840285</t>
  </si>
  <si>
    <t>NA2728 .D545 2013</t>
  </si>
  <si>
    <t>B3376.W564</t>
  </si>
  <si>
    <t>949.4/004924047</t>
  </si>
  <si>
    <t>DS135.S9 .L27 2013</t>
  </si>
  <si>
    <t>CB251</t>
  </si>
  <si>
    <t>341/.1</t>
  </si>
  <si>
    <t>KZ1252</t>
  </si>
  <si>
    <t>418.02094209031</t>
  </si>
  <si>
    <t>PR428.T7</t>
  </si>
  <si>
    <t>PE2751</t>
  </si>
  <si>
    <t>410.1</t>
  </si>
  <si>
    <t>PE1422</t>
  </si>
  <si>
    <t>430</t>
  </si>
  <si>
    <t>P299.G73</t>
  </si>
  <si>
    <t>NC997</t>
  </si>
  <si>
    <t>340</t>
  </si>
  <si>
    <t>K670</t>
  </si>
  <si>
    <t>NA680</t>
  </si>
  <si>
    <t>418.0071/05</t>
  </si>
  <si>
    <t>P53</t>
  </si>
  <si>
    <t>400</t>
  </si>
  <si>
    <t>P51</t>
  </si>
  <si>
    <t>234.2</t>
  </si>
  <si>
    <t>BD215 .M39 2013</t>
  </si>
  <si>
    <t>ML60</t>
  </si>
  <si>
    <t>332.1/230973</t>
  </si>
  <si>
    <t>HG2471</t>
  </si>
  <si>
    <t>700/.415</t>
  </si>
  <si>
    <t>PN3435</t>
  </si>
  <si>
    <t>P299.G73 G43 2012</t>
  </si>
  <si>
    <t>418.0071</t>
  </si>
  <si>
    <t>PB35</t>
  </si>
  <si>
    <t>B2799.I55</t>
  </si>
  <si>
    <t>BF575.I46</t>
  </si>
  <si>
    <t>182/.2</t>
  </si>
  <si>
    <t>B243</t>
  </si>
  <si>
    <t>691.95</t>
  </si>
  <si>
    <t>TH1715 .D3213 2012</t>
  </si>
  <si>
    <t>331.0621</t>
  </si>
  <si>
    <t>HD7809</t>
  </si>
  <si>
    <t>100</t>
  </si>
  <si>
    <t>B2799.M25</t>
  </si>
  <si>
    <t>193</t>
  </si>
  <si>
    <t>B2799.E8</t>
  </si>
  <si>
    <t>170.92</t>
  </si>
  <si>
    <t>127.092</t>
  </si>
  <si>
    <t>B2798 .K2265 2012</t>
  </si>
  <si>
    <t>415</t>
  </si>
  <si>
    <t>P240.85</t>
  </si>
  <si>
    <t>809/.93355</t>
  </si>
  <si>
    <t>PN56.L33</t>
  </si>
  <si>
    <t>346.04 8</t>
  </si>
  <si>
    <t>K1401</t>
  </si>
  <si>
    <t>495.1071</t>
  </si>
  <si>
    <t>PL1065</t>
  </si>
  <si>
    <t>TS885</t>
  </si>
  <si>
    <t>401/.9</t>
  </si>
  <si>
    <t>P37 .E94 2013</t>
  </si>
  <si>
    <t>720.846</t>
  </si>
  <si>
    <t>NA2545.A3</t>
  </si>
  <si>
    <t>294.3/43510951509021</t>
  </si>
  <si>
    <t>BQ6450.C6</t>
  </si>
  <si>
    <t>TA403.6</t>
  </si>
  <si>
    <t>P53.2</t>
  </si>
  <si>
    <t>DS384</t>
  </si>
  <si>
    <t>320.53/309569409043</t>
  </si>
  <si>
    <t>DD255.P35</t>
  </si>
  <si>
    <t>ML1800</t>
  </si>
  <si>
    <t>ML423.N56</t>
  </si>
  <si>
    <t>838/.8</t>
  </si>
  <si>
    <t>B66</t>
  </si>
  <si>
    <t>370.11/5</t>
  </si>
  <si>
    <t>LC1091</t>
  </si>
  <si>
    <t>495.15</t>
  </si>
  <si>
    <t>PL1103</t>
  </si>
  <si>
    <t>Z675.S6</t>
  </si>
  <si>
    <t>306.44/96</t>
  </si>
  <si>
    <t>P40.5.L352 A3569 2012</t>
  </si>
  <si>
    <t>336.09</t>
  </si>
  <si>
    <t>HJ235</t>
  </si>
  <si>
    <t>P118.2</t>
  </si>
  <si>
    <t>B29</t>
  </si>
  <si>
    <t>TA668</t>
  </si>
  <si>
    <t>B395</t>
  </si>
  <si>
    <t>183/.1</t>
  </si>
  <si>
    <t>B384</t>
  </si>
  <si>
    <t>721.04497</t>
  </si>
  <si>
    <t>NA8480</t>
  </si>
  <si>
    <t>180</t>
  </si>
  <si>
    <t>BD460.T76 M653 2011</t>
  </si>
  <si>
    <t>346.03</t>
  </si>
  <si>
    <t>KF386 .P384 2013</t>
  </si>
  <si>
    <t>H97</t>
  </si>
  <si>
    <t>401/.430721</t>
  </si>
  <si>
    <t>P325</t>
  </si>
  <si>
    <t>172/.2</t>
  </si>
  <si>
    <t>JF1525.E8</t>
  </si>
  <si>
    <t>200.1/9</t>
  </si>
  <si>
    <t>BL53</t>
  </si>
  <si>
    <t>418.0072/1</t>
  </si>
  <si>
    <t>495.1/80071</t>
  </si>
  <si>
    <t>KF3114</t>
  </si>
  <si>
    <t>NA9053.W38</t>
  </si>
  <si>
    <t>128/.2</t>
  </si>
  <si>
    <t>BD418.3</t>
  </si>
  <si>
    <t>728</t>
  </si>
  <si>
    <t>NA7533</t>
  </si>
  <si>
    <t>410.151</t>
  </si>
  <si>
    <t>P138.5</t>
  </si>
  <si>
    <t>PR1272</t>
  </si>
  <si>
    <t>303.48/4</t>
  </si>
  <si>
    <t>HQ799.2.P6</t>
  </si>
  <si>
    <t>234/.131</t>
  </si>
  <si>
    <t>BR1644.7</t>
  </si>
  <si>
    <t>371.26097309034</t>
  </si>
  <si>
    <t>LB3051</t>
  </si>
  <si>
    <t>330.904</t>
  </si>
  <si>
    <t>HC54</t>
  </si>
  <si>
    <t>HB171</t>
  </si>
  <si>
    <t>K1066 .A6</t>
  </si>
  <si>
    <t>347.73/14</t>
  </si>
  <si>
    <t>KF5130</t>
  </si>
  <si>
    <t>491.80456</t>
  </si>
  <si>
    <t>PG2075</t>
  </si>
  <si>
    <t>KJE1491.A8</t>
  </si>
  <si>
    <t>KJE994.95</t>
  </si>
  <si>
    <t>427</t>
  </si>
  <si>
    <t>P120.V37</t>
  </si>
  <si>
    <t>332.1/10951</t>
  </si>
  <si>
    <t>HG3336</t>
  </si>
  <si>
    <t>P291</t>
  </si>
  <si>
    <t>320.54095694</t>
  </si>
  <si>
    <t>DS134.8</t>
  </si>
  <si>
    <t>342.7308/52</t>
  </si>
  <si>
    <t>KF4783</t>
  </si>
  <si>
    <t>E468</t>
  </si>
  <si>
    <t>658.4/038</t>
  </si>
  <si>
    <t>HD30.2</t>
  </si>
  <si>
    <t>363.6/9</t>
  </si>
  <si>
    <t>CC135</t>
  </si>
  <si>
    <t>616.075</t>
  </si>
  <si>
    <t>RB40</t>
  </si>
  <si>
    <t>616.1/5</t>
  </si>
  <si>
    <t>RB45</t>
  </si>
  <si>
    <t>610.28/9</t>
  </si>
  <si>
    <t>R729.8</t>
  </si>
  <si>
    <t>616.9</t>
  </si>
  <si>
    <t>RC113.3 .M66</t>
  </si>
  <si>
    <t>615.10835</t>
  </si>
  <si>
    <t>RJ550</t>
  </si>
  <si>
    <t>613/.04244</t>
  </si>
  <si>
    <t>RA778</t>
  </si>
  <si>
    <t>599.8/1513</t>
  </si>
  <si>
    <t>QL737.P9</t>
  </si>
  <si>
    <t>615.3/9</t>
  </si>
  <si>
    <t>RM171</t>
  </si>
  <si>
    <t>QD155.5</t>
  </si>
  <si>
    <t>QC174.13</t>
  </si>
  <si>
    <t>539.7/2</t>
  </si>
  <si>
    <t>QC793.26</t>
  </si>
  <si>
    <t>530.0973/09042</t>
  </si>
  <si>
    <t>QC9.U5</t>
  </si>
  <si>
    <t xml:space="preserve">QP572 A27 H64 </t>
  </si>
  <si>
    <t>TD449.5</t>
  </si>
  <si>
    <t>332.015118</t>
  </si>
  <si>
    <t>HG106</t>
  </si>
  <si>
    <t>570</t>
  </si>
  <si>
    <t>QK565</t>
  </si>
  <si>
    <t>QH641</t>
  </si>
  <si>
    <t>610.824</t>
  </si>
  <si>
    <t>QP517 .B56</t>
  </si>
  <si>
    <t>660</t>
  </si>
  <si>
    <t>TP339</t>
  </si>
  <si>
    <t>541/.395</t>
  </si>
  <si>
    <t>QD716.P45</t>
  </si>
  <si>
    <t>530.01/13</t>
  </si>
  <si>
    <t>QC52 .S74 2012</t>
  </si>
  <si>
    <t>QL767</t>
  </si>
  <si>
    <t>QA76.9.H85 .C384 2012</t>
  </si>
  <si>
    <t>BF199</t>
  </si>
  <si>
    <t>515.782</t>
  </si>
  <si>
    <t>QA324</t>
  </si>
  <si>
    <t>512.7/2</t>
  </si>
  <si>
    <t>QA242 .T93 2013</t>
  </si>
  <si>
    <t>QP31.2</t>
  </si>
  <si>
    <t>QH430</t>
  </si>
  <si>
    <t>500</t>
  </si>
  <si>
    <t>HC79.R4</t>
  </si>
  <si>
    <t>551.2201/13</t>
  </si>
  <si>
    <t>QE539.2.D36 I46 2011</t>
  </si>
  <si>
    <t>515.352</t>
  </si>
  <si>
    <t>QA274.23 .G73 2013</t>
  </si>
  <si>
    <t>577.88</t>
  </si>
  <si>
    <t>QH352</t>
  </si>
  <si>
    <t>519.2/33</t>
  </si>
  <si>
    <t>QA274.7</t>
  </si>
  <si>
    <t>QH</t>
  </si>
  <si>
    <t>572.67</t>
  </si>
  <si>
    <t>QP519.9.A37 .T889 2011</t>
  </si>
  <si>
    <t>620.1/18</t>
  </si>
  <si>
    <t>TA418.9.N35 N24747 2013</t>
  </si>
  <si>
    <t>572.88</t>
  </si>
  <si>
    <t>QU58.7</t>
  </si>
  <si>
    <t>QA273</t>
  </si>
  <si>
    <t>595.79/9</t>
  </si>
  <si>
    <t>QL568.A6</t>
  </si>
  <si>
    <t>591.709787/52</t>
  </si>
  <si>
    <t>QH104.5.Y44</t>
  </si>
  <si>
    <t>P165 .C6458 2012</t>
  </si>
  <si>
    <t>720.105</t>
  </si>
  <si>
    <t>NA2542.36</t>
  </si>
  <si>
    <t>BD331</t>
  </si>
  <si>
    <t>339</t>
  </si>
  <si>
    <t>HD5706</t>
  </si>
  <si>
    <t>880.9/3552</t>
  </si>
  <si>
    <t>DF78</t>
  </si>
  <si>
    <t>BL785</t>
  </si>
  <si>
    <t>344.54/7096</t>
  </si>
  <si>
    <t>KNS46.A35</t>
  </si>
  <si>
    <t>CB311</t>
  </si>
  <si>
    <t>639.209163/1</t>
  </si>
  <si>
    <t>SH213.5</t>
  </si>
  <si>
    <t>496</t>
  </si>
  <si>
    <t>P90</t>
  </si>
  <si>
    <t>523.3</t>
  </si>
  <si>
    <t>QB581</t>
  </si>
  <si>
    <t>TA455.P58</t>
  </si>
  <si>
    <t>NA2543.D38</t>
  </si>
  <si>
    <t>BL1812.R57</t>
  </si>
  <si>
    <t>382</t>
  </si>
  <si>
    <t>HF1379</t>
  </si>
  <si>
    <t>004.68</t>
  </si>
  <si>
    <t>TK5105.78</t>
  </si>
  <si>
    <t>清單流水號</t>
  </si>
  <si>
    <t>書目序號(本欄請勿異動刪除)</t>
  </si>
  <si>
    <t>語文別</t>
  </si>
  <si>
    <t>平台</t>
  </si>
  <si>
    <t>西文</t>
  </si>
  <si>
    <t>BRA00107</t>
  </si>
  <si>
    <t>823/.8</t>
  </si>
  <si>
    <t>PR4582</t>
  </si>
  <si>
    <t>9780674062764</t>
  </si>
  <si>
    <t>Becoming Dickens: The Invention of a Novelist</t>
  </si>
  <si>
    <t>Douglas-Fairhurst, Robert</t>
  </si>
  <si>
    <t>DeGruyter</t>
  </si>
  <si>
    <t>BRA00501</t>
  </si>
  <si>
    <t>650</t>
  </si>
  <si>
    <t>HF1416</t>
  </si>
  <si>
    <t>9783486709223</t>
  </si>
  <si>
    <t>International Marketing Management: Strategies, Concepts and Cases in Europe</t>
  </si>
  <si>
    <t>Glowik, Mario; Smyczek, Slawom</t>
  </si>
  <si>
    <t>BRT00160</t>
  </si>
  <si>
    <t>820.9/36</t>
  </si>
  <si>
    <t>PR9080.5</t>
  </si>
  <si>
    <t>9780674061194</t>
  </si>
  <si>
    <t>Slow Violence and the Environmentalism of the Poor</t>
  </si>
  <si>
    <t>Nixon, Rob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</si>
</sst>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2"/>
      <color indexed="13"/>
      <name val="新細明體"/>
      <family val="1"/>
    </font>
    <font>
      <sz val="10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b/>
      <sz val="10"/>
      <color indexed="10"/>
      <name val="微軟正黑體"/>
      <family val="2"/>
    </font>
    <font>
      <sz val="10"/>
      <name val="微軟正黑體"/>
      <family val="2"/>
    </font>
    <font>
      <sz val="10"/>
      <color indexed="12"/>
      <name val="微軟正黑體"/>
      <family val="2"/>
    </font>
    <font>
      <b/>
      <sz val="10"/>
      <color indexed="56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0"/>
      <color rgb="FF00206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1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37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7" borderId="2" applyNumberFormat="0" applyAlignment="0" applyProtection="0"/>
    <xf numFmtId="0" fontId="39" fillId="20" borderId="8" applyNumberFormat="0" applyAlignment="0" applyProtection="0"/>
    <xf numFmtId="0" fontId="40" fillId="28" borderId="9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8" fillId="30" borderId="10" xfId="0" applyFont="1" applyFill="1" applyBorder="1" applyAlignment="1">
      <alignment horizontal="center" vertical="center" wrapText="1"/>
    </xf>
    <xf numFmtId="176" fontId="8" fillId="3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3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8" fillId="31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9" fillId="32" borderId="10" xfId="34" applyFont="1" applyFill="1" applyBorder="1" applyAlignment="1">
      <alignment horizontal="left"/>
      <protection/>
    </xf>
    <xf numFmtId="0" fontId="11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2" xfId="47" applyFont="1" applyBorder="1" applyAlignment="1" applyProtection="1">
      <alignment horizontal="right" vertical="center"/>
      <protection/>
    </xf>
    <xf numFmtId="0" fontId="11" fillId="0" borderId="13" xfId="47" applyFont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9" fontId="27" fillId="0" borderId="10" xfId="0" applyNumberFormat="1" applyFont="1" applyFill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33" borderId="10" xfId="33" applyFont="1" applyFill="1" applyBorder="1" applyAlignment="1">
      <alignment horizontal="center" vertical="center" wrapText="1"/>
      <protection/>
    </xf>
    <xf numFmtId="0" fontId="26" fillId="33" borderId="10" xfId="33" applyFont="1" applyFill="1" applyBorder="1" applyAlignment="1">
      <alignment horizontal="center" vertical="center" wrapText="1"/>
      <protection/>
    </xf>
    <xf numFmtId="49" fontId="27" fillId="33" borderId="10" xfId="0" applyNumberFormat="1" applyFont="1" applyFill="1" applyBorder="1" applyAlignment="1">
      <alignment horizontal="left" vertical="center"/>
    </xf>
    <xf numFmtId="176" fontId="43" fillId="33" borderId="10" xfId="33" applyNumberFormat="1" applyFont="1" applyFill="1" applyBorder="1" applyAlignment="1">
      <alignment horizontal="center" vertical="center" wrapText="1"/>
      <protection/>
    </xf>
    <xf numFmtId="0" fontId="43" fillId="33" borderId="0" xfId="0" applyFont="1" applyFill="1" applyAlignment="1">
      <alignment vertical="center"/>
    </xf>
    <xf numFmtId="0" fontId="44" fillId="34" borderId="10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Sheet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view="pageLayout" workbookViewId="0" topLeftCell="F1">
      <selection activeCell="N1" sqref="N1"/>
    </sheetView>
  </sheetViews>
  <sheetFormatPr defaultColWidth="8.75390625" defaultRowHeight="15.75"/>
  <cols>
    <col min="1" max="1" width="3.75390625" style="11" customWidth="1"/>
    <col min="2" max="2" width="8.75390625" style="6" customWidth="1"/>
    <col min="3" max="3" width="6.375" style="6" customWidth="1"/>
    <col min="4" max="4" width="8.875" style="18" customWidth="1"/>
    <col min="5" max="5" width="9.25390625" style="18" customWidth="1"/>
    <col min="6" max="7" width="12.875" style="11" customWidth="1"/>
    <col min="8" max="8" width="51.375" style="14" customWidth="1"/>
    <col min="9" max="9" width="5.00390625" style="11" customWidth="1"/>
    <col min="10" max="10" width="3.00390625" style="11" customWidth="1"/>
    <col min="11" max="11" width="17.75390625" style="6" customWidth="1"/>
    <col min="12" max="12" width="10.00390625" style="6" customWidth="1"/>
    <col min="13" max="13" width="3.50390625" style="11" customWidth="1"/>
    <col min="14" max="14" width="25.25390625" style="6" customWidth="1"/>
    <col min="15" max="16384" width="8.75390625" style="6" customWidth="1"/>
  </cols>
  <sheetData>
    <row r="1" spans="1:14" s="3" customFormat="1" ht="27">
      <c r="A1" s="1" t="s">
        <v>384</v>
      </c>
      <c r="B1" s="1" t="s">
        <v>373</v>
      </c>
      <c r="C1" s="1" t="s">
        <v>374</v>
      </c>
      <c r="D1" s="15" t="s">
        <v>394</v>
      </c>
      <c r="E1" s="15" t="s">
        <v>395</v>
      </c>
      <c r="F1" s="2" t="s">
        <v>375</v>
      </c>
      <c r="G1" s="2" t="s">
        <v>376</v>
      </c>
      <c r="H1" s="1" t="s">
        <v>377</v>
      </c>
      <c r="I1" s="1" t="s">
        <v>382</v>
      </c>
      <c r="J1" s="1" t="s">
        <v>379</v>
      </c>
      <c r="K1" s="1" t="s">
        <v>380</v>
      </c>
      <c r="L1" s="1" t="s">
        <v>381</v>
      </c>
      <c r="M1" s="1" t="s">
        <v>378</v>
      </c>
      <c r="N1" s="29" t="s">
        <v>396</v>
      </c>
    </row>
    <row r="2" spans="1:14" ht="13.5">
      <c r="A2" s="4">
        <v>501</v>
      </c>
      <c r="B2" s="5" t="s">
        <v>4</v>
      </c>
      <c r="C2" s="5" t="s">
        <v>68</v>
      </c>
      <c r="D2" s="16" t="s">
        <v>738</v>
      </c>
      <c r="E2" s="16" t="s">
        <v>739</v>
      </c>
      <c r="F2" s="19" t="s">
        <v>397</v>
      </c>
      <c r="G2" s="19" t="s">
        <v>562</v>
      </c>
      <c r="H2" s="22" t="s">
        <v>69</v>
      </c>
      <c r="I2" s="12">
        <v>2013</v>
      </c>
      <c r="J2" s="12">
        <v>1</v>
      </c>
      <c r="K2" s="5" t="s">
        <v>70</v>
      </c>
      <c r="L2" s="5" t="s">
        <v>6</v>
      </c>
      <c r="M2" s="12">
        <v>1</v>
      </c>
      <c r="N2" s="30" t="str">
        <f>HYPERLINK("http://dx.doi.org/10.1515/9783110297027")</f>
        <v>http://dx.doi.org/10.1515/9783110297027</v>
      </c>
    </row>
    <row r="3" spans="1:14" ht="13.5">
      <c r="A3" s="4">
        <v>502</v>
      </c>
      <c r="B3" s="5" t="s">
        <v>4</v>
      </c>
      <c r="C3" s="5" t="s">
        <v>71</v>
      </c>
      <c r="D3" s="16">
        <v>729.292</v>
      </c>
      <c r="E3" s="16" t="s">
        <v>740</v>
      </c>
      <c r="F3" s="19" t="s">
        <v>398</v>
      </c>
      <c r="G3" s="19" t="s">
        <v>563</v>
      </c>
      <c r="H3" s="22" t="s">
        <v>72</v>
      </c>
      <c r="I3" s="12">
        <v>2009</v>
      </c>
      <c r="J3" s="12">
        <v>1</v>
      </c>
      <c r="K3" s="5" t="s">
        <v>73</v>
      </c>
      <c r="L3" s="5" t="s">
        <v>360</v>
      </c>
      <c r="M3" s="12">
        <v>1</v>
      </c>
      <c r="N3" s="30" t="str">
        <f>HYPERLINK("http://www.degruyter.com/search?f_0=isbnissn&amp;q_0=9783034614733&amp;searchTitles=true")</f>
        <v>http://www.degruyter.com/search?f_0=isbnissn&amp;q_0=9783034614733&amp;searchTitles=true</v>
      </c>
    </row>
    <row r="4" spans="1:14" ht="13.5">
      <c r="A4" s="4">
        <v>503</v>
      </c>
      <c r="B4" s="5" t="s">
        <v>4</v>
      </c>
      <c r="C4" s="5" t="s">
        <v>74</v>
      </c>
      <c r="D4" s="16" t="s">
        <v>741</v>
      </c>
      <c r="E4" s="16" t="s">
        <v>742</v>
      </c>
      <c r="F4" s="19" t="s">
        <v>399</v>
      </c>
      <c r="G4" s="19" t="s">
        <v>564</v>
      </c>
      <c r="H4" s="22" t="s">
        <v>75</v>
      </c>
      <c r="I4" s="12">
        <v>2012</v>
      </c>
      <c r="J4" s="12">
        <v>1</v>
      </c>
      <c r="K4" s="5" t="s">
        <v>76</v>
      </c>
      <c r="L4" s="5" t="s">
        <v>28</v>
      </c>
      <c r="M4" s="12">
        <v>1</v>
      </c>
      <c r="N4" s="30" t="str">
        <f>HYPERLINK("http://www.degruyter.com/search?f_0=isbnissn&amp;q_0=9780674065475&amp;searchTitles=true")</f>
        <v>http://www.degruyter.com/search?f_0=isbnissn&amp;q_0=9780674065475&amp;searchTitles=true</v>
      </c>
    </row>
    <row r="5" spans="1:14" ht="13.5">
      <c r="A5" s="4">
        <v>504</v>
      </c>
      <c r="B5" s="5" t="s">
        <v>4</v>
      </c>
      <c r="C5" s="5" t="s">
        <v>83</v>
      </c>
      <c r="D5" s="16">
        <v>327.73</v>
      </c>
      <c r="E5" s="16" t="s">
        <v>743</v>
      </c>
      <c r="F5" s="19" t="s">
        <v>400</v>
      </c>
      <c r="G5" s="19" t="s">
        <v>565</v>
      </c>
      <c r="H5" s="22" t="s">
        <v>84</v>
      </c>
      <c r="I5" s="12">
        <v>2013</v>
      </c>
      <c r="J5" s="12">
        <v>1</v>
      </c>
      <c r="K5" s="5" t="s">
        <v>85</v>
      </c>
      <c r="L5" s="5" t="s">
        <v>28</v>
      </c>
      <c r="M5" s="12">
        <v>1</v>
      </c>
      <c r="N5" s="30" t="str">
        <f>HYPERLINK("http://www.degruyter.com/doi/book/10.4159/harvard.9780674073814")</f>
        <v>http://www.degruyter.com/doi/book/10.4159/harvard.9780674073814</v>
      </c>
    </row>
    <row r="6" spans="1:14" ht="13.5">
      <c r="A6" s="4">
        <v>505</v>
      </c>
      <c r="B6" s="5" t="s">
        <v>4</v>
      </c>
      <c r="C6" s="5" t="s">
        <v>86</v>
      </c>
      <c r="D6" s="16" t="s">
        <v>744</v>
      </c>
      <c r="E6" s="16" t="s">
        <v>745</v>
      </c>
      <c r="F6" s="19" t="s">
        <v>401</v>
      </c>
      <c r="G6" s="19" t="s">
        <v>566</v>
      </c>
      <c r="H6" s="22" t="s">
        <v>87</v>
      </c>
      <c r="I6" s="12">
        <v>2013</v>
      </c>
      <c r="J6" s="12">
        <v>1</v>
      </c>
      <c r="K6" s="5" t="s">
        <v>88</v>
      </c>
      <c r="L6" s="5" t="s">
        <v>28</v>
      </c>
      <c r="M6" s="12">
        <v>1</v>
      </c>
      <c r="N6" s="30" t="str">
        <f>HYPERLINK("http://www.degruyter.com/search?f_0=isbnissn&amp;q_0=9780674067684&amp;searchTitles=true")</f>
        <v>http://www.degruyter.com/search?f_0=isbnissn&amp;q_0=9780674067684&amp;searchTitles=true</v>
      </c>
    </row>
    <row r="7" spans="1:14" ht="13.5">
      <c r="A7" s="4">
        <v>506</v>
      </c>
      <c r="B7" s="5" t="s">
        <v>4</v>
      </c>
      <c r="C7" s="5" t="s">
        <v>71</v>
      </c>
      <c r="D7" s="16" t="s">
        <v>746</v>
      </c>
      <c r="E7" s="16" t="s">
        <v>747</v>
      </c>
      <c r="F7" s="19" t="s">
        <v>402</v>
      </c>
      <c r="G7" s="19" t="s">
        <v>567</v>
      </c>
      <c r="H7" s="22" t="s">
        <v>89</v>
      </c>
      <c r="I7" s="12">
        <v>2011</v>
      </c>
      <c r="J7" s="12">
        <v>1</v>
      </c>
      <c r="K7" s="5" t="s">
        <v>90</v>
      </c>
      <c r="L7" s="5" t="s">
        <v>360</v>
      </c>
      <c r="M7" s="12">
        <v>1</v>
      </c>
      <c r="N7" s="30" t="str">
        <f>HYPERLINK("http://www.degruyter.com/search?f_0=isbnissn&amp;q_0=9783034611473&amp;searchTitles=true")</f>
        <v>http://www.degruyter.com/search?f_0=isbnissn&amp;q_0=9783034611473&amp;searchTitles=true</v>
      </c>
    </row>
    <row r="8" spans="1:14" ht="13.5">
      <c r="A8" s="4">
        <v>507</v>
      </c>
      <c r="B8" s="5" t="s">
        <v>4</v>
      </c>
      <c r="C8" s="5" t="s">
        <v>74</v>
      </c>
      <c r="D8" s="16" t="s">
        <v>748</v>
      </c>
      <c r="E8" s="16" t="s">
        <v>749</v>
      </c>
      <c r="F8" s="19" t="s">
        <v>403</v>
      </c>
      <c r="G8" s="19" t="s">
        <v>568</v>
      </c>
      <c r="H8" s="22" t="s">
        <v>91</v>
      </c>
      <c r="I8" s="12">
        <v>2009</v>
      </c>
      <c r="J8" s="12">
        <v>1</v>
      </c>
      <c r="K8" s="5" t="s">
        <v>92</v>
      </c>
      <c r="L8" s="5" t="s">
        <v>164</v>
      </c>
      <c r="M8" s="12">
        <v>1</v>
      </c>
      <c r="N8" s="30" t="str">
        <f>HYPERLINK("http://dx.doi.org/10.1515/9783110214635")</f>
        <v>http://dx.doi.org/10.1515/9783110214635</v>
      </c>
    </row>
    <row r="9" spans="1:14" ht="13.5">
      <c r="A9" s="4">
        <v>508</v>
      </c>
      <c r="B9" s="5" t="s">
        <v>4</v>
      </c>
      <c r="C9" s="5" t="s">
        <v>177</v>
      </c>
      <c r="D9" s="16" t="s">
        <v>750</v>
      </c>
      <c r="E9" s="16" t="s">
        <v>751</v>
      </c>
      <c r="F9" s="19" t="s">
        <v>404</v>
      </c>
      <c r="G9" s="19" t="s">
        <v>569</v>
      </c>
      <c r="H9" s="22" t="s">
        <v>344</v>
      </c>
      <c r="I9" s="12">
        <v>2013</v>
      </c>
      <c r="J9" s="12">
        <v>1</v>
      </c>
      <c r="K9" s="5" t="s">
        <v>345</v>
      </c>
      <c r="L9" s="5" t="s">
        <v>164</v>
      </c>
      <c r="M9" s="12">
        <v>1</v>
      </c>
      <c r="N9" s="30" t="str">
        <f>HYPERLINK("http://www.degruyter.com/doi/book/10.1515/9783110289879")</f>
        <v>http://www.degruyter.com/doi/book/10.1515/9783110289879</v>
      </c>
    </row>
    <row r="10" spans="1:14" ht="13.5">
      <c r="A10" s="4">
        <v>509</v>
      </c>
      <c r="B10" s="5" t="s">
        <v>4</v>
      </c>
      <c r="C10" s="5" t="s">
        <v>33</v>
      </c>
      <c r="D10" s="16" t="s">
        <v>752</v>
      </c>
      <c r="E10" s="16" t="s">
        <v>753</v>
      </c>
      <c r="F10" s="19" t="s">
        <v>405</v>
      </c>
      <c r="G10" s="19" t="s">
        <v>570</v>
      </c>
      <c r="H10" s="22" t="s">
        <v>95</v>
      </c>
      <c r="I10" s="12">
        <v>2013</v>
      </c>
      <c r="J10" s="12">
        <v>1</v>
      </c>
      <c r="K10" s="5" t="s">
        <v>96</v>
      </c>
      <c r="L10" s="5" t="s">
        <v>6</v>
      </c>
      <c r="M10" s="12">
        <v>1</v>
      </c>
      <c r="N10" s="30" t="str">
        <f>HYPERLINK("http://dx.doi.org/10.1515/9783110302943")</f>
        <v>http://dx.doi.org/10.1515/9783110302943</v>
      </c>
    </row>
    <row r="11" spans="1:14" ht="13.5">
      <c r="A11" s="4">
        <v>510</v>
      </c>
      <c r="B11" s="5" t="s">
        <v>4</v>
      </c>
      <c r="C11" s="5" t="s">
        <v>180</v>
      </c>
      <c r="D11" s="16" t="s">
        <v>754</v>
      </c>
      <c r="E11" s="16" t="s">
        <v>755</v>
      </c>
      <c r="F11" s="19" t="s">
        <v>406</v>
      </c>
      <c r="G11" s="19" t="s">
        <v>571</v>
      </c>
      <c r="H11" s="22" t="s">
        <v>97</v>
      </c>
      <c r="I11" s="12">
        <v>2013</v>
      </c>
      <c r="J11" s="12">
        <v>1</v>
      </c>
      <c r="K11" s="5" t="s">
        <v>98</v>
      </c>
      <c r="L11" s="5" t="s">
        <v>28</v>
      </c>
      <c r="M11" s="12">
        <v>1</v>
      </c>
      <c r="N11" s="30" t="str">
        <f>HYPERLINK("http://www.degruyter.com/search?f_0=isbnissn&amp;q_0=9780674067851&amp;searchTitles=true")</f>
        <v>http://www.degruyter.com/search?f_0=isbnissn&amp;q_0=9780674067851&amp;searchTitles=true</v>
      </c>
    </row>
    <row r="12" spans="1:14" ht="13.5">
      <c r="A12" s="4">
        <v>511</v>
      </c>
      <c r="B12" s="5" t="s">
        <v>4</v>
      </c>
      <c r="C12" s="5" t="s">
        <v>25</v>
      </c>
      <c r="D12" s="16">
        <v>346.24</v>
      </c>
      <c r="E12" s="16" t="s">
        <v>756</v>
      </c>
      <c r="F12" s="19" t="s">
        <v>407</v>
      </c>
      <c r="G12" s="19" t="s">
        <v>572</v>
      </c>
      <c r="H12" s="22" t="s">
        <v>99</v>
      </c>
      <c r="I12" s="12">
        <v>2013</v>
      </c>
      <c r="J12" s="12">
        <v>1</v>
      </c>
      <c r="K12" s="5" t="s">
        <v>100</v>
      </c>
      <c r="L12" s="5" t="s">
        <v>65</v>
      </c>
      <c r="M12" s="12">
        <v>1</v>
      </c>
      <c r="N12" s="30" t="str">
        <f>HYPERLINK("http://dx.doi.org/10.1515/9783866539921")</f>
        <v>http://dx.doi.org/10.1515/9783866539921</v>
      </c>
    </row>
    <row r="13" spans="1:14" ht="13.5">
      <c r="A13" s="4">
        <v>512</v>
      </c>
      <c r="B13" s="5" t="s">
        <v>4</v>
      </c>
      <c r="C13" s="5" t="s">
        <v>71</v>
      </c>
      <c r="D13" s="16">
        <v>7212</v>
      </c>
      <c r="E13" s="16" t="s">
        <v>757</v>
      </c>
      <c r="F13" s="19" t="s">
        <v>408</v>
      </c>
      <c r="G13" s="19" t="s">
        <v>573</v>
      </c>
      <c r="H13" s="22" t="s">
        <v>101</v>
      </c>
      <c r="I13" s="12">
        <v>2009</v>
      </c>
      <c r="J13" s="12">
        <v>1</v>
      </c>
      <c r="K13" s="5" t="s">
        <v>102</v>
      </c>
      <c r="L13" s="5" t="s">
        <v>360</v>
      </c>
      <c r="M13" s="12">
        <v>1</v>
      </c>
      <c r="N13" s="30" t="str">
        <f>HYPERLINK("http://www.degruyter.com/search?f_0=isbnissn&amp;q_0=9783034610636&amp;searchTitles=true")</f>
        <v>http://www.degruyter.com/search?f_0=isbnissn&amp;q_0=9783034610636&amp;searchTitles=true</v>
      </c>
    </row>
    <row r="14" spans="1:14" ht="13.5">
      <c r="A14" s="4">
        <v>513</v>
      </c>
      <c r="B14" s="5" t="s">
        <v>4</v>
      </c>
      <c r="C14" s="5" t="s">
        <v>33</v>
      </c>
      <c r="D14" s="16" t="s">
        <v>758</v>
      </c>
      <c r="E14" s="16" t="s">
        <v>759</v>
      </c>
      <c r="F14" s="19" t="s">
        <v>409</v>
      </c>
      <c r="G14" s="19" t="s">
        <v>574</v>
      </c>
      <c r="H14" s="22" t="s">
        <v>107</v>
      </c>
      <c r="I14" s="12">
        <v>2013</v>
      </c>
      <c r="J14" s="12">
        <v>1</v>
      </c>
      <c r="K14" s="5" t="s">
        <v>108</v>
      </c>
      <c r="L14" s="7" t="s">
        <v>359</v>
      </c>
      <c r="M14" s="12">
        <v>1</v>
      </c>
      <c r="N14" s="30" t="str">
        <f>HYPERLINK("http://dx.doi.org/10.1515/9781614513711")</f>
        <v>http://dx.doi.org/10.1515/9781614513711</v>
      </c>
    </row>
    <row r="15" spans="1:14" ht="13.5">
      <c r="A15" s="4">
        <v>514</v>
      </c>
      <c r="B15" s="5" t="s">
        <v>4</v>
      </c>
      <c r="C15" s="5" t="s">
        <v>71</v>
      </c>
      <c r="D15" s="16">
        <v>745.4</v>
      </c>
      <c r="E15" s="16" t="s">
        <v>760</v>
      </c>
      <c r="F15" s="19" t="s">
        <v>410</v>
      </c>
      <c r="G15" s="19" t="s">
        <v>575</v>
      </c>
      <c r="H15" s="22" t="s">
        <v>109</v>
      </c>
      <c r="I15" s="12">
        <v>2010</v>
      </c>
      <c r="J15" s="12">
        <v>1</v>
      </c>
      <c r="K15" s="5" t="s">
        <v>110</v>
      </c>
      <c r="L15" s="5" t="s">
        <v>360</v>
      </c>
      <c r="M15" s="12">
        <v>1</v>
      </c>
      <c r="N15" s="30" t="str">
        <f>HYPERLINK("http://www.degruyter.com/search?f_0=isbnissn&amp;q_0=9783034611398&amp;searchTitles=true")</f>
        <v>http://www.degruyter.com/search?f_0=isbnissn&amp;q_0=9783034611398&amp;searchTitles=true</v>
      </c>
    </row>
    <row r="16" spans="1:14" ht="13.5">
      <c r="A16" s="4">
        <v>515</v>
      </c>
      <c r="B16" s="5" t="s">
        <v>4</v>
      </c>
      <c r="C16" s="5" t="s">
        <v>71</v>
      </c>
      <c r="D16" s="16" t="s">
        <v>761</v>
      </c>
      <c r="E16" s="16" t="s">
        <v>734</v>
      </c>
      <c r="F16" s="19" t="s">
        <v>411</v>
      </c>
      <c r="G16" s="19" t="s">
        <v>576</v>
      </c>
      <c r="H16" s="22" t="s">
        <v>348</v>
      </c>
      <c r="I16" s="12">
        <v>2013</v>
      </c>
      <c r="J16" s="12">
        <v>1</v>
      </c>
      <c r="K16" s="7" t="s">
        <v>362</v>
      </c>
      <c r="L16" s="5" t="s">
        <v>360</v>
      </c>
      <c r="M16" s="12">
        <v>1</v>
      </c>
      <c r="N16" s="30" t="str">
        <f>HYPERLINK("http://dx.doi.org/10.1515/9783034609128")</f>
        <v>http://dx.doi.org/10.1515/9783034609128</v>
      </c>
    </row>
    <row r="17" spans="1:14" ht="13.5">
      <c r="A17" s="4">
        <v>516</v>
      </c>
      <c r="B17" s="5" t="s">
        <v>4</v>
      </c>
      <c r="C17" s="5" t="s">
        <v>113</v>
      </c>
      <c r="D17" s="16" t="s">
        <v>762</v>
      </c>
      <c r="E17" s="16" t="s">
        <v>763</v>
      </c>
      <c r="F17" s="19" t="s">
        <v>412</v>
      </c>
      <c r="G17" s="19" t="s">
        <v>577</v>
      </c>
      <c r="H17" s="22" t="s">
        <v>114</v>
      </c>
      <c r="I17" s="12">
        <v>2011</v>
      </c>
      <c r="J17" s="12">
        <v>1</v>
      </c>
      <c r="K17" s="5" t="s">
        <v>115</v>
      </c>
      <c r="L17" s="5" t="s">
        <v>28</v>
      </c>
      <c r="M17" s="12">
        <v>1</v>
      </c>
      <c r="N17" s="30" t="str">
        <f>HYPERLINK("http://dx.doi.org/10.4159/harvard.9780674061033")</f>
        <v>http://dx.doi.org/10.4159/harvard.9780674061033</v>
      </c>
    </row>
    <row r="18" spans="1:14" ht="13.5">
      <c r="A18" s="4">
        <v>517</v>
      </c>
      <c r="B18" s="5" t="s">
        <v>4</v>
      </c>
      <c r="C18" s="5" t="s">
        <v>71</v>
      </c>
      <c r="D18" s="16" t="s">
        <v>764</v>
      </c>
      <c r="E18" s="16" t="s">
        <v>765</v>
      </c>
      <c r="F18" s="19" t="s">
        <v>413</v>
      </c>
      <c r="G18" s="19" t="s">
        <v>578</v>
      </c>
      <c r="H18" s="22" t="s">
        <v>116</v>
      </c>
      <c r="I18" s="12">
        <v>2013</v>
      </c>
      <c r="J18" s="12">
        <v>1</v>
      </c>
      <c r="K18" s="5" t="s">
        <v>117</v>
      </c>
      <c r="L18" s="5" t="s">
        <v>360</v>
      </c>
      <c r="M18" s="12">
        <v>1</v>
      </c>
      <c r="N18" s="30" t="str">
        <f>HYPERLINK("http://www.degruyter.com/search?f_0=isbnissn&amp;q_0=9783034612173&amp;searchTitles=true")</f>
        <v>http://www.degruyter.com/search?f_0=isbnissn&amp;q_0=9783034612173&amp;searchTitles=true</v>
      </c>
    </row>
    <row r="19" spans="1:14" ht="13.5">
      <c r="A19" s="4">
        <v>518</v>
      </c>
      <c r="B19" s="5" t="s">
        <v>4</v>
      </c>
      <c r="C19" s="5" t="s">
        <v>74</v>
      </c>
      <c r="D19" s="16">
        <v>192</v>
      </c>
      <c r="E19" s="16" t="s">
        <v>766</v>
      </c>
      <c r="F19" s="19" t="s">
        <v>414</v>
      </c>
      <c r="G19" s="19" t="s">
        <v>579</v>
      </c>
      <c r="H19" s="22" t="s">
        <v>120</v>
      </c>
      <c r="I19" s="12">
        <v>2012</v>
      </c>
      <c r="J19" s="12">
        <v>1</v>
      </c>
      <c r="K19" s="5" t="s">
        <v>121</v>
      </c>
      <c r="L19" s="5" t="s">
        <v>164</v>
      </c>
      <c r="M19" s="12">
        <v>1</v>
      </c>
      <c r="N19" s="30" t="str">
        <f>HYPERLINK("http://dx.doi.org/10.1515/9783110321920")</f>
        <v>http://dx.doi.org/10.1515/9783110321920</v>
      </c>
    </row>
    <row r="20" spans="1:14" ht="13.5">
      <c r="A20" s="4">
        <v>519</v>
      </c>
      <c r="B20" s="5" t="s">
        <v>4</v>
      </c>
      <c r="C20" s="5" t="s">
        <v>122</v>
      </c>
      <c r="D20" s="16" t="s">
        <v>767</v>
      </c>
      <c r="E20" s="16" t="s">
        <v>768</v>
      </c>
      <c r="F20" s="19" t="s">
        <v>415</v>
      </c>
      <c r="G20" s="19" t="s">
        <v>580</v>
      </c>
      <c r="H20" s="22" t="s">
        <v>123</v>
      </c>
      <c r="I20" s="12">
        <v>2013</v>
      </c>
      <c r="J20" s="12">
        <v>1</v>
      </c>
      <c r="K20" s="5" t="s">
        <v>124</v>
      </c>
      <c r="L20" s="5" t="s">
        <v>164</v>
      </c>
      <c r="M20" s="12">
        <v>1</v>
      </c>
      <c r="N20" s="30" t="str">
        <f>HYPERLINK("http://dx.doi.org/10.1515/9783110300710")</f>
        <v>http://dx.doi.org/10.1515/9783110300710</v>
      </c>
    </row>
    <row r="21" spans="1:14" ht="13.5">
      <c r="A21" s="4">
        <v>520</v>
      </c>
      <c r="B21" s="5" t="s">
        <v>4</v>
      </c>
      <c r="C21" s="5" t="s">
        <v>67</v>
      </c>
      <c r="D21" s="16">
        <v>909.07</v>
      </c>
      <c r="E21" s="16" t="s">
        <v>769</v>
      </c>
      <c r="F21" s="19" t="s">
        <v>416</v>
      </c>
      <c r="G21" s="19" t="s">
        <v>581</v>
      </c>
      <c r="H21" s="22" t="s">
        <v>125</v>
      </c>
      <c r="I21" s="12">
        <v>2013</v>
      </c>
      <c r="J21" s="12">
        <v>1</v>
      </c>
      <c r="K21" s="5" t="s">
        <v>126</v>
      </c>
      <c r="L21" s="5" t="s">
        <v>164</v>
      </c>
      <c r="M21" s="12">
        <v>1</v>
      </c>
      <c r="N21" s="30" t="str">
        <f>HYPERLINK("http://dx.doi.org/10.1515/9783110321517")</f>
        <v>http://dx.doi.org/10.1515/9783110321517</v>
      </c>
    </row>
    <row r="22" spans="1:14" ht="13.5">
      <c r="A22" s="4">
        <v>521</v>
      </c>
      <c r="B22" s="5" t="s">
        <v>4</v>
      </c>
      <c r="C22" s="5" t="s">
        <v>25</v>
      </c>
      <c r="D22" s="16" t="s">
        <v>770</v>
      </c>
      <c r="E22" s="16" t="s">
        <v>771</v>
      </c>
      <c r="F22" s="19" t="s">
        <v>417</v>
      </c>
      <c r="G22" s="19" t="s">
        <v>582</v>
      </c>
      <c r="H22" s="22" t="s">
        <v>26</v>
      </c>
      <c r="I22" s="12">
        <v>2013</v>
      </c>
      <c r="J22" s="12">
        <v>1</v>
      </c>
      <c r="K22" s="5" t="s">
        <v>27</v>
      </c>
      <c r="L22" s="5" t="s">
        <v>28</v>
      </c>
      <c r="M22" s="12">
        <v>1</v>
      </c>
      <c r="N22" s="30" t="str">
        <f>HYPERLINK("http://www.degruyter.com/search?f_0=isbnissn&amp;q_0=9780674067639&amp;searchTitles=true")</f>
        <v>http://www.degruyter.com/search?f_0=isbnissn&amp;q_0=9780674067639&amp;searchTitles=true</v>
      </c>
    </row>
    <row r="23" spans="1:14" ht="13.5">
      <c r="A23" s="4">
        <v>522</v>
      </c>
      <c r="B23" s="5" t="s">
        <v>4</v>
      </c>
      <c r="C23" s="5" t="s">
        <v>171</v>
      </c>
      <c r="D23" s="16" t="s">
        <v>772</v>
      </c>
      <c r="E23" s="16" t="s">
        <v>773</v>
      </c>
      <c r="F23" s="19" t="s">
        <v>418</v>
      </c>
      <c r="G23" s="19" t="s">
        <v>583</v>
      </c>
      <c r="H23" s="22" t="s">
        <v>172</v>
      </c>
      <c r="I23" s="12">
        <v>2013</v>
      </c>
      <c r="J23" s="12">
        <v>1</v>
      </c>
      <c r="K23" s="5" t="s">
        <v>173</v>
      </c>
      <c r="L23" s="5" t="s">
        <v>164</v>
      </c>
      <c r="M23" s="12">
        <v>1</v>
      </c>
      <c r="N23" s="30" t="str">
        <f>HYPERLINK("http://dx.doi.org/10.1515/9783110316209")</f>
        <v>http://dx.doi.org/10.1515/9783110316209</v>
      </c>
    </row>
    <row r="24" spans="1:14" ht="13.5">
      <c r="A24" s="4">
        <v>523</v>
      </c>
      <c r="B24" s="5" t="s">
        <v>4</v>
      </c>
      <c r="C24" s="5" t="s">
        <v>33</v>
      </c>
      <c r="D24" s="16">
        <v>427</v>
      </c>
      <c r="E24" s="16" t="s">
        <v>774</v>
      </c>
      <c r="F24" s="19" t="s">
        <v>419</v>
      </c>
      <c r="G24" s="19" t="s">
        <v>584</v>
      </c>
      <c r="H24" s="22" t="s">
        <v>5</v>
      </c>
      <c r="I24" s="12">
        <v>2013</v>
      </c>
      <c r="J24" s="12">
        <v>1</v>
      </c>
      <c r="K24" s="5" t="s">
        <v>363</v>
      </c>
      <c r="L24" s="5" t="s">
        <v>6</v>
      </c>
      <c r="M24" s="12">
        <v>1</v>
      </c>
      <c r="N24" s="30" t="str">
        <f>HYPERLINK("http://www.degruyter.com/search?f_0=isbnissn&amp;q_0=9783110279542&amp;searchTitles=true")</f>
        <v>http://www.degruyter.com/search?f_0=isbnissn&amp;q_0=9783110279542&amp;searchTitles=true</v>
      </c>
    </row>
    <row r="25" spans="1:14" ht="13.5">
      <c r="A25" s="4">
        <v>524</v>
      </c>
      <c r="B25" s="5" t="s">
        <v>4</v>
      </c>
      <c r="C25" s="5" t="s">
        <v>68</v>
      </c>
      <c r="D25" s="16" t="s">
        <v>775</v>
      </c>
      <c r="E25" s="16" t="s">
        <v>776</v>
      </c>
      <c r="F25" s="19" t="s">
        <v>420</v>
      </c>
      <c r="G25" s="19" t="s">
        <v>585</v>
      </c>
      <c r="H25" s="22" t="s">
        <v>131</v>
      </c>
      <c r="I25" s="12">
        <v>2012</v>
      </c>
      <c r="J25" s="12">
        <v>1</v>
      </c>
      <c r="K25" s="5" t="s">
        <v>364</v>
      </c>
      <c r="L25" s="5" t="s">
        <v>6</v>
      </c>
      <c r="M25" s="12">
        <v>1</v>
      </c>
      <c r="N25" s="30" t="str">
        <f>HYPERLINK("http://www.degruyter.com/doi/book/10.1515/9783110294002")</f>
        <v>http://www.degruyter.com/doi/book/10.1515/9783110294002</v>
      </c>
    </row>
    <row r="26" spans="1:14" ht="13.5">
      <c r="A26" s="4">
        <v>525</v>
      </c>
      <c r="B26" s="5" t="s">
        <v>4</v>
      </c>
      <c r="C26" s="5" t="s">
        <v>132</v>
      </c>
      <c r="D26" s="16" t="s">
        <v>777</v>
      </c>
      <c r="E26" s="16" t="s">
        <v>778</v>
      </c>
      <c r="F26" s="19" t="s">
        <v>421</v>
      </c>
      <c r="G26" s="19" t="s">
        <v>586</v>
      </c>
      <c r="H26" s="22" t="s">
        <v>133</v>
      </c>
      <c r="I26" s="12">
        <v>2010</v>
      </c>
      <c r="J26" s="12">
        <v>1</v>
      </c>
      <c r="K26" s="5" t="s">
        <v>134</v>
      </c>
      <c r="L26" s="5" t="s">
        <v>6</v>
      </c>
      <c r="M26" s="12">
        <v>1</v>
      </c>
      <c r="N26" s="30" t="str">
        <f>HYPERLINK("http://www.degruyter.com/doi/book/10.1515/9783110241037")</f>
        <v>http://www.degruyter.com/doi/book/10.1515/9783110241037</v>
      </c>
    </row>
    <row r="27" spans="1:14" ht="13.5">
      <c r="A27" s="4">
        <v>526</v>
      </c>
      <c r="B27" s="5" t="s">
        <v>4</v>
      </c>
      <c r="C27" s="5" t="s">
        <v>71</v>
      </c>
      <c r="D27" s="16">
        <v>686.23042</v>
      </c>
      <c r="E27" s="16" t="s">
        <v>779</v>
      </c>
      <c r="F27" s="19" t="s">
        <v>422</v>
      </c>
      <c r="G27" s="19" t="s">
        <v>587</v>
      </c>
      <c r="H27" s="22" t="s">
        <v>135</v>
      </c>
      <c r="I27" s="12">
        <v>2010</v>
      </c>
      <c r="J27" s="12">
        <v>1</v>
      </c>
      <c r="K27" s="5" t="s">
        <v>136</v>
      </c>
      <c r="L27" s="5" t="s">
        <v>360</v>
      </c>
      <c r="M27" s="12">
        <v>1</v>
      </c>
      <c r="N27" s="30" t="str">
        <f>HYPERLINK("http://www.degruyter.com/search?f_0=isbnissn&amp;q_0=9783034609173&amp;searchTitles=true")</f>
        <v>http://www.degruyter.com/search?f_0=isbnissn&amp;q_0=9783034609173&amp;searchTitles=true</v>
      </c>
    </row>
    <row r="28" spans="1:14" ht="13.5">
      <c r="A28" s="4">
        <v>527</v>
      </c>
      <c r="B28" s="5" t="s">
        <v>4</v>
      </c>
      <c r="C28" s="5" t="s">
        <v>25</v>
      </c>
      <c r="D28" s="16" t="s">
        <v>780</v>
      </c>
      <c r="E28" s="16" t="s">
        <v>781</v>
      </c>
      <c r="F28" s="19" t="s">
        <v>423</v>
      </c>
      <c r="G28" s="19" t="s">
        <v>588</v>
      </c>
      <c r="H28" s="22" t="s">
        <v>207</v>
      </c>
      <c r="I28" s="12">
        <v>2013</v>
      </c>
      <c r="J28" s="12">
        <v>1</v>
      </c>
      <c r="K28" s="5" t="s">
        <v>387</v>
      </c>
      <c r="L28" s="5" t="s">
        <v>361</v>
      </c>
      <c r="M28" s="12">
        <v>1</v>
      </c>
      <c r="N28" s="30" t="str">
        <f>HYPERLINK("http://dx.doi.org/10.7788/boehlau.9783412211851")</f>
        <v>http://dx.doi.org/10.7788/boehlau.9783412211851</v>
      </c>
    </row>
    <row r="29" spans="1:14" ht="13.5">
      <c r="A29" s="4">
        <v>528</v>
      </c>
      <c r="B29" s="5" t="s">
        <v>4</v>
      </c>
      <c r="C29" s="5" t="s">
        <v>71</v>
      </c>
      <c r="D29" s="16">
        <v>724.6</v>
      </c>
      <c r="E29" s="16" t="s">
        <v>782</v>
      </c>
      <c r="F29" s="19" t="s">
        <v>424</v>
      </c>
      <c r="G29" s="19" t="s">
        <v>589</v>
      </c>
      <c r="H29" s="22" t="s">
        <v>358</v>
      </c>
      <c r="I29" s="12">
        <v>2013</v>
      </c>
      <c r="J29" s="12">
        <v>1</v>
      </c>
      <c r="K29" s="5" t="s">
        <v>365</v>
      </c>
      <c r="L29" s="5" t="s">
        <v>360</v>
      </c>
      <c r="M29" s="12">
        <v>1</v>
      </c>
      <c r="N29" s="30" t="str">
        <f>HYPERLINK("http://dx.doi.org/10.1515/9783034613507")</f>
        <v>http://dx.doi.org/10.1515/9783034613507</v>
      </c>
    </row>
    <row r="30" spans="1:14" ht="13.5">
      <c r="A30" s="4">
        <v>529</v>
      </c>
      <c r="B30" s="5" t="s">
        <v>4</v>
      </c>
      <c r="C30" s="5" t="s">
        <v>33</v>
      </c>
      <c r="D30" s="16" t="s">
        <v>783</v>
      </c>
      <c r="E30" s="16" t="s">
        <v>784</v>
      </c>
      <c r="F30" s="19" t="s">
        <v>425</v>
      </c>
      <c r="G30" s="19" t="s">
        <v>590</v>
      </c>
      <c r="H30" s="22" t="s">
        <v>174</v>
      </c>
      <c r="I30" s="12">
        <v>2011</v>
      </c>
      <c r="J30" s="12">
        <v>1</v>
      </c>
      <c r="K30" s="5" t="s">
        <v>35</v>
      </c>
      <c r="L30" s="7" t="s">
        <v>359</v>
      </c>
      <c r="M30" s="12">
        <v>1</v>
      </c>
      <c r="N30" s="30" t="str">
        <f>HYPERLINK("http://www.degruyter.com/doi/book/10.1515/9781614510161")</f>
        <v>http://www.degruyter.com/doi/book/10.1515/9781614510161</v>
      </c>
    </row>
    <row r="31" spans="1:14" ht="13.5">
      <c r="A31" s="4">
        <v>530</v>
      </c>
      <c r="B31" s="5" t="s">
        <v>4</v>
      </c>
      <c r="C31" s="5" t="s">
        <v>33</v>
      </c>
      <c r="D31" s="16" t="s">
        <v>785</v>
      </c>
      <c r="E31" s="16" t="s">
        <v>786</v>
      </c>
      <c r="F31" s="19" t="s">
        <v>426</v>
      </c>
      <c r="G31" s="19" t="s">
        <v>591</v>
      </c>
      <c r="H31" s="22" t="s">
        <v>208</v>
      </c>
      <c r="I31" s="12">
        <v>2010</v>
      </c>
      <c r="J31" s="12">
        <v>1</v>
      </c>
      <c r="K31" s="5" t="s">
        <v>209</v>
      </c>
      <c r="L31" s="5" t="s">
        <v>6</v>
      </c>
      <c r="M31" s="12">
        <v>1</v>
      </c>
      <c r="N31" s="30" t="str">
        <f>HYPERLINK("http://www.degruyter.com/doi/book/10.1515/9783110245837")</f>
        <v>http://www.degruyter.com/doi/book/10.1515/9783110245837</v>
      </c>
    </row>
    <row r="32" spans="1:14" ht="13.5">
      <c r="A32" s="4">
        <v>531</v>
      </c>
      <c r="B32" s="5" t="s">
        <v>4</v>
      </c>
      <c r="C32" s="5" t="s">
        <v>74</v>
      </c>
      <c r="D32" s="16" t="s">
        <v>787</v>
      </c>
      <c r="E32" s="16" t="s">
        <v>788</v>
      </c>
      <c r="F32" s="19" t="s">
        <v>427</v>
      </c>
      <c r="G32" s="19" t="s">
        <v>592</v>
      </c>
      <c r="H32" s="22" t="s">
        <v>210</v>
      </c>
      <c r="I32" s="12">
        <v>2013</v>
      </c>
      <c r="J32" s="12">
        <v>1</v>
      </c>
      <c r="K32" s="5" t="s">
        <v>211</v>
      </c>
      <c r="L32" s="5" t="s">
        <v>164</v>
      </c>
      <c r="M32" s="12">
        <v>1</v>
      </c>
      <c r="N32" s="30" t="str">
        <f>HYPERLINK("http://dx.doi.org/10.1515/9783110327816")</f>
        <v>http://dx.doi.org/10.1515/9783110327816</v>
      </c>
    </row>
    <row r="33" spans="1:14" ht="13.5">
      <c r="A33" s="4">
        <v>532</v>
      </c>
      <c r="B33" s="5" t="s">
        <v>4</v>
      </c>
      <c r="C33" s="5" t="s">
        <v>212</v>
      </c>
      <c r="D33" s="16">
        <v>780.9</v>
      </c>
      <c r="E33" s="16" t="s">
        <v>789</v>
      </c>
      <c r="F33" s="19" t="s">
        <v>428</v>
      </c>
      <c r="G33" s="19" t="s">
        <v>593</v>
      </c>
      <c r="H33" s="22" t="s">
        <v>213</v>
      </c>
      <c r="I33" s="12">
        <v>2012</v>
      </c>
      <c r="J33" s="12">
        <v>1</v>
      </c>
      <c r="K33" s="5" t="s">
        <v>214</v>
      </c>
      <c r="L33" s="5" t="s">
        <v>28</v>
      </c>
      <c r="M33" s="12">
        <v>1</v>
      </c>
      <c r="N33" s="30" t="str">
        <f>HYPERLINK("http://www.degruyter.com/search?f_0=isbnissn&amp;q_0=9780674065499&amp;searchTitles=true")</f>
        <v>http://www.degruyter.com/search?f_0=isbnissn&amp;q_0=9780674065499&amp;searchTitles=true</v>
      </c>
    </row>
    <row r="34" spans="1:14" ht="13.5">
      <c r="A34" s="4">
        <v>533</v>
      </c>
      <c r="B34" s="5" t="s">
        <v>4</v>
      </c>
      <c r="C34" s="5" t="s">
        <v>180</v>
      </c>
      <c r="D34" s="16" t="s">
        <v>790</v>
      </c>
      <c r="E34" s="16" t="s">
        <v>791</v>
      </c>
      <c r="F34" s="19" t="s">
        <v>429</v>
      </c>
      <c r="G34" s="19" t="s">
        <v>594</v>
      </c>
      <c r="H34" s="22" t="s">
        <v>215</v>
      </c>
      <c r="I34" s="12">
        <v>2013</v>
      </c>
      <c r="J34" s="12">
        <v>1</v>
      </c>
      <c r="K34" s="5" t="s">
        <v>216</v>
      </c>
      <c r="L34" s="5" t="s">
        <v>28</v>
      </c>
      <c r="M34" s="12">
        <v>1</v>
      </c>
      <c r="N34" s="30" t="str">
        <f>HYPERLINK("http://dx.doi.org/10.4159/harvard.9780674075573")</f>
        <v>http://dx.doi.org/10.4159/harvard.9780674075573</v>
      </c>
    </row>
    <row r="35" spans="1:14" ht="13.5">
      <c r="A35" s="4">
        <v>534</v>
      </c>
      <c r="B35" s="5" t="s">
        <v>4</v>
      </c>
      <c r="C35" s="5" t="s">
        <v>67</v>
      </c>
      <c r="D35" s="16" t="s">
        <v>792</v>
      </c>
      <c r="E35" s="16" t="s">
        <v>793</v>
      </c>
      <c r="F35" s="19" t="s">
        <v>430</v>
      </c>
      <c r="G35" s="19" t="s">
        <v>595</v>
      </c>
      <c r="H35" s="22" t="s">
        <v>217</v>
      </c>
      <c r="I35" s="12">
        <v>2012</v>
      </c>
      <c r="J35" s="12">
        <v>1</v>
      </c>
      <c r="K35" s="5" t="s">
        <v>218</v>
      </c>
      <c r="L35" s="5" t="s">
        <v>28</v>
      </c>
      <c r="M35" s="12">
        <v>1</v>
      </c>
      <c r="N35" s="30" t="str">
        <f>HYPERLINK("http://www.degruyter.com/search?f_0=isbnissn&amp;q_0=9780674065406&amp;searchTitles=true")</f>
        <v>http://www.degruyter.com/search?f_0=isbnissn&amp;q_0=9780674065406&amp;searchTitles=true</v>
      </c>
    </row>
    <row r="36" spans="1:14" ht="13.5">
      <c r="A36" s="4">
        <v>535</v>
      </c>
      <c r="B36" s="5" t="s">
        <v>4</v>
      </c>
      <c r="C36" s="5" t="s">
        <v>33</v>
      </c>
      <c r="D36" s="16" t="s">
        <v>785</v>
      </c>
      <c r="E36" s="16" t="s">
        <v>794</v>
      </c>
      <c r="F36" s="19" t="s">
        <v>431</v>
      </c>
      <c r="G36" s="19" t="s">
        <v>596</v>
      </c>
      <c r="H36" s="22" t="s">
        <v>219</v>
      </c>
      <c r="I36" s="12">
        <v>2012</v>
      </c>
      <c r="J36" s="12">
        <v>1</v>
      </c>
      <c r="K36" s="5" t="s">
        <v>220</v>
      </c>
      <c r="L36" s="5" t="s">
        <v>6</v>
      </c>
      <c r="M36" s="12">
        <v>1</v>
      </c>
      <c r="N36" s="30" t="str">
        <f>HYPERLINK("http://dx.doi.org/10.1515/9783110271973")</f>
        <v>http://dx.doi.org/10.1515/9783110271973</v>
      </c>
    </row>
    <row r="37" spans="1:14" ht="13.5">
      <c r="A37" s="4">
        <v>536</v>
      </c>
      <c r="B37" s="5" t="s">
        <v>4</v>
      </c>
      <c r="C37" s="5" t="s">
        <v>33</v>
      </c>
      <c r="D37" s="16" t="s">
        <v>795</v>
      </c>
      <c r="E37" s="16" t="s">
        <v>796</v>
      </c>
      <c r="F37" s="19" t="s">
        <v>432</v>
      </c>
      <c r="G37" s="19" t="s">
        <v>597</v>
      </c>
      <c r="H37" s="22" t="s">
        <v>221</v>
      </c>
      <c r="I37" s="12">
        <v>2009</v>
      </c>
      <c r="J37" s="12">
        <v>1</v>
      </c>
      <c r="K37" s="5" t="s">
        <v>222</v>
      </c>
      <c r="L37" s="5" t="s">
        <v>6</v>
      </c>
      <c r="M37" s="12">
        <v>1</v>
      </c>
      <c r="N37" s="30" t="str">
        <f>HYPERLINK("http://www.degruyter.com/doi/book/10.1515/9783110214246")</f>
        <v>http://www.degruyter.com/doi/book/10.1515/9783110214246</v>
      </c>
    </row>
    <row r="38" spans="1:14" ht="13.5">
      <c r="A38" s="4">
        <v>537</v>
      </c>
      <c r="B38" s="5" t="s">
        <v>4</v>
      </c>
      <c r="C38" s="5" t="s">
        <v>33</v>
      </c>
      <c r="D38" s="16" t="s">
        <v>735</v>
      </c>
      <c r="E38" s="16" t="s">
        <v>786</v>
      </c>
      <c r="F38" s="19" t="s">
        <v>433</v>
      </c>
      <c r="G38" s="19" t="s">
        <v>598</v>
      </c>
      <c r="H38" s="22" t="s">
        <v>223</v>
      </c>
      <c r="I38" s="12">
        <v>2011</v>
      </c>
      <c r="J38" s="12">
        <v>1</v>
      </c>
      <c r="K38" s="5" t="s">
        <v>224</v>
      </c>
      <c r="L38" s="5" t="s">
        <v>6</v>
      </c>
      <c r="M38" s="12">
        <v>1</v>
      </c>
      <c r="N38" s="30" t="str">
        <f>HYPERLINK("http://www.degruyter.com/doi/book/10.1515/9783110267280")</f>
        <v>http://www.degruyter.com/doi/book/10.1515/9783110267280</v>
      </c>
    </row>
    <row r="39" spans="1:14" ht="13.5">
      <c r="A39" s="4">
        <v>538</v>
      </c>
      <c r="B39" s="5" t="s">
        <v>4</v>
      </c>
      <c r="C39" s="5" t="s">
        <v>74</v>
      </c>
      <c r="D39" s="16" t="s">
        <v>748</v>
      </c>
      <c r="E39" s="16" t="s">
        <v>797</v>
      </c>
      <c r="F39" s="19" t="s">
        <v>434</v>
      </c>
      <c r="G39" s="19" t="s">
        <v>599</v>
      </c>
      <c r="H39" s="22" t="s">
        <v>225</v>
      </c>
      <c r="I39" s="12">
        <v>2013</v>
      </c>
      <c r="J39" s="12">
        <v>1</v>
      </c>
      <c r="K39" s="5" t="s">
        <v>226</v>
      </c>
      <c r="L39" s="5" t="s">
        <v>164</v>
      </c>
      <c r="M39" s="12">
        <v>1</v>
      </c>
      <c r="N39" s="30" t="str">
        <f>HYPERLINK("http://dx.doi.org/10.1515/9783110274653")</f>
        <v>http://dx.doi.org/10.1515/9783110274653</v>
      </c>
    </row>
    <row r="40" spans="1:14" ht="13.5">
      <c r="A40" s="4">
        <v>539</v>
      </c>
      <c r="B40" s="5" t="s">
        <v>4</v>
      </c>
      <c r="C40" s="5" t="s">
        <v>230</v>
      </c>
      <c r="D40" s="16">
        <v>153.4</v>
      </c>
      <c r="E40" s="16" t="s">
        <v>798</v>
      </c>
      <c r="F40" s="19" t="s">
        <v>435</v>
      </c>
      <c r="G40" s="19" t="s">
        <v>600</v>
      </c>
      <c r="H40" s="22" t="s">
        <v>231</v>
      </c>
      <c r="I40" s="12">
        <v>2013</v>
      </c>
      <c r="J40" s="12">
        <v>1</v>
      </c>
      <c r="K40" s="5" t="s">
        <v>232</v>
      </c>
      <c r="L40" s="5" t="s">
        <v>28</v>
      </c>
      <c r="M40" s="12">
        <v>1</v>
      </c>
      <c r="N40" s="30" t="str">
        <f>HYPERLINK("http://dx.doi.org/10.4159/harvard.9780674729902")</f>
        <v>http://dx.doi.org/10.4159/harvard.9780674729902</v>
      </c>
    </row>
    <row r="41" spans="1:14" ht="13.5">
      <c r="A41" s="4">
        <v>540</v>
      </c>
      <c r="B41" s="5" t="s">
        <v>4</v>
      </c>
      <c r="C41" s="5" t="s">
        <v>177</v>
      </c>
      <c r="D41" s="16" t="s">
        <v>799</v>
      </c>
      <c r="E41" s="16" t="s">
        <v>800</v>
      </c>
      <c r="F41" s="19" t="s">
        <v>436</v>
      </c>
      <c r="G41" s="19" t="s">
        <v>601</v>
      </c>
      <c r="H41" s="22" t="s">
        <v>235</v>
      </c>
      <c r="I41" s="12">
        <v>2013</v>
      </c>
      <c r="J41" s="12">
        <v>1</v>
      </c>
      <c r="K41" s="5" t="s">
        <v>236</v>
      </c>
      <c r="L41" s="5" t="s">
        <v>164</v>
      </c>
      <c r="M41" s="12">
        <v>1</v>
      </c>
      <c r="N41" s="30" t="str">
        <f>HYPERLINK("http://dx.doi.org/10.1515/9783110306507")</f>
        <v>http://dx.doi.org/10.1515/9783110306507</v>
      </c>
    </row>
    <row r="42" spans="1:14" ht="13.5">
      <c r="A42" s="4">
        <v>541</v>
      </c>
      <c r="B42" s="5" t="s">
        <v>4</v>
      </c>
      <c r="C42" s="5" t="s">
        <v>71</v>
      </c>
      <c r="D42" s="16" t="s">
        <v>801</v>
      </c>
      <c r="E42" s="16" t="s">
        <v>802</v>
      </c>
      <c r="F42" s="19" t="s">
        <v>437</v>
      </c>
      <c r="G42" s="19" t="s">
        <v>602</v>
      </c>
      <c r="H42" s="22" t="s">
        <v>239</v>
      </c>
      <c r="I42" s="12">
        <v>2012</v>
      </c>
      <c r="J42" s="12">
        <v>1</v>
      </c>
      <c r="K42" s="5" t="s">
        <v>388</v>
      </c>
      <c r="L42" s="5" t="s">
        <v>360</v>
      </c>
      <c r="M42" s="12">
        <v>1</v>
      </c>
      <c r="N42" s="30" t="str">
        <f>HYPERLINK("http://www.degruyter.com/search?f_0=isbnissn&amp;q_0=9783034614757&amp;searchTitles=true")</f>
        <v>http://www.degruyter.com/search?f_0=isbnissn&amp;q_0=9783034614757&amp;searchTitles=true</v>
      </c>
    </row>
    <row r="43" spans="1:14" ht="13.5">
      <c r="A43" s="4">
        <v>542</v>
      </c>
      <c r="B43" s="5" t="s">
        <v>4</v>
      </c>
      <c r="C43" s="5" t="s">
        <v>41</v>
      </c>
      <c r="D43" s="16" t="s">
        <v>803</v>
      </c>
      <c r="E43" s="16" t="s">
        <v>804</v>
      </c>
      <c r="F43" s="19" t="s">
        <v>438</v>
      </c>
      <c r="G43" s="19" t="s">
        <v>603</v>
      </c>
      <c r="H43" s="22" t="s">
        <v>349</v>
      </c>
      <c r="I43" s="12">
        <v>2013</v>
      </c>
      <c r="J43" s="12">
        <v>1</v>
      </c>
      <c r="K43" s="5" t="s">
        <v>389</v>
      </c>
      <c r="L43" s="5" t="s">
        <v>170</v>
      </c>
      <c r="M43" s="12">
        <v>1</v>
      </c>
      <c r="N43" s="30" t="str">
        <f>HYPERLINK("http://dx.doi.org/10.1524/9783486721195")</f>
        <v>http://dx.doi.org/10.1524/9783486721195</v>
      </c>
    </row>
    <row r="44" spans="1:14" ht="13.5">
      <c r="A44" s="4">
        <v>543</v>
      </c>
      <c r="B44" s="5" t="s">
        <v>4</v>
      </c>
      <c r="C44" s="5" t="s">
        <v>74</v>
      </c>
      <c r="D44" s="16" t="s">
        <v>805</v>
      </c>
      <c r="E44" s="16" t="s">
        <v>806</v>
      </c>
      <c r="F44" s="19" t="s">
        <v>439</v>
      </c>
      <c r="G44" s="19" t="s">
        <v>604</v>
      </c>
      <c r="H44" s="22" t="s">
        <v>240</v>
      </c>
      <c r="I44" s="12">
        <v>2011</v>
      </c>
      <c r="J44" s="12">
        <v>1</v>
      </c>
      <c r="K44" s="5" t="s">
        <v>241</v>
      </c>
      <c r="L44" s="5" t="s">
        <v>164</v>
      </c>
      <c r="M44" s="12">
        <v>1</v>
      </c>
      <c r="N44" s="30" t="str">
        <f>HYPERLINK("http://www.degruyter.com/doi/book/10.1515/9783110267167")</f>
        <v>http://www.degruyter.com/doi/book/10.1515/9783110267167</v>
      </c>
    </row>
    <row r="45" spans="1:14" ht="13.5">
      <c r="A45" s="4">
        <v>544</v>
      </c>
      <c r="B45" s="5" t="s">
        <v>4</v>
      </c>
      <c r="C45" s="5" t="s">
        <v>74</v>
      </c>
      <c r="D45" s="16" t="s">
        <v>807</v>
      </c>
      <c r="E45" s="16" t="s">
        <v>808</v>
      </c>
      <c r="F45" s="19" t="s">
        <v>440</v>
      </c>
      <c r="G45" s="19" t="s">
        <v>605</v>
      </c>
      <c r="H45" s="22" t="s">
        <v>246</v>
      </c>
      <c r="I45" s="12">
        <v>2010</v>
      </c>
      <c r="J45" s="12">
        <v>1</v>
      </c>
      <c r="K45" s="7" t="s">
        <v>385</v>
      </c>
      <c r="L45" s="5" t="s">
        <v>164</v>
      </c>
      <c r="M45" s="12">
        <v>1</v>
      </c>
      <c r="N45" s="30" t="str">
        <f>HYPERLINK("http://dx.doi.org/10.1515/9783110220049")</f>
        <v>http://dx.doi.org/10.1515/9783110220049</v>
      </c>
    </row>
    <row r="46" spans="1:14" ht="13.5">
      <c r="A46" s="4">
        <v>545</v>
      </c>
      <c r="B46" s="5" t="s">
        <v>4</v>
      </c>
      <c r="C46" s="5" t="s">
        <v>242</v>
      </c>
      <c r="D46" s="16" t="s">
        <v>809</v>
      </c>
      <c r="E46" s="16" t="s">
        <v>808</v>
      </c>
      <c r="F46" s="19" t="s">
        <v>441</v>
      </c>
      <c r="G46" s="19" t="s">
        <v>606</v>
      </c>
      <c r="H46" s="22" t="s">
        <v>243</v>
      </c>
      <c r="I46" s="12">
        <v>2012</v>
      </c>
      <c r="J46" s="12">
        <v>1</v>
      </c>
      <c r="K46" s="5" t="s">
        <v>244</v>
      </c>
      <c r="L46" s="5" t="s">
        <v>245</v>
      </c>
      <c r="M46" s="12">
        <v>1</v>
      </c>
      <c r="N46" s="30" t="str">
        <f>HYPERLINK("http://www.degruyter.com/doi/book/10.1515/9781614510741")</f>
        <v>http://www.degruyter.com/doi/book/10.1515/9781614510741</v>
      </c>
    </row>
    <row r="47" spans="1:14" ht="13.5">
      <c r="A47" s="4">
        <v>546</v>
      </c>
      <c r="B47" s="5" t="s">
        <v>4</v>
      </c>
      <c r="C47" s="5" t="s">
        <v>74</v>
      </c>
      <c r="D47" s="16" t="s">
        <v>810</v>
      </c>
      <c r="E47" s="16" t="s">
        <v>811</v>
      </c>
      <c r="F47" s="19" t="s">
        <v>442</v>
      </c>
      <c r="G47" s="19" t="s">
        <v>607</v>
      </c>
      <c r="H47" s="22" t="s">
        <v>247</v>
      </c>
      <c r="I47" s="12">
        <v>2012</v>
      </c>
      <c r="J47" s="12">
        <v>1</v>
      </c>
      <c r="K47" s="5" t="s">
        <v>248</v>
      </c>
      <c r="L47" s="5" t="s">
        <v>164</v>
      </c>
      <c r="M47" s="12">
        <v>1</v>
      </c>
      <c r="N47" s="30" t="str">
        <f>HYPERLINK("http://www.degruyter.com/doi/book/10.1515/9783110265408")</f>
        <v>http://www.degruyter.com/doi/book/10.1515/9783110265408</v>
      </c>
    </row>
    <row r="48" spans="1:14" ht="13.5">
      <c r="A48" s="4">
        <v>547</v>
      </c>
      <c r="B48" s="5" t="s">
        <v>4</v>
      </c>
      <c r="C48" s="5" t="s">
        <v>33</v>
      </c>
      <c r="D48" s="16" t="s">
        <v>735</v>
      </c>
      <c r="E48" s="16" t="s">
        <v>736</v>
      </c>
      <c r="F48" s="19" t="s">
        <v>443</v>
      </c>
      <c r="G48" s="19" t="s">
        <v>608</v>
      </c>
      <c r="H48" s="22" t="s">
        <v>249</v>
      </c>
      <c r="I48" s="12">
        <v>2010</v>
      </c>
      <c r="J48" s="12">
        <v>1</v>
      </c>
      <c r="K48" s="5" t="s">
        <v>250</v>
      </c>
      <c r="L48" s="5" t="s">
        <v>6</v>
      </c>
      <c r="M48" s="12">
        <v>1</v>
      </c>
      <c r="N48" s="30" t="str">
        <f>HYPERLINK("http://www.degruyter.com/doi/book/10.1515/9783110238112")</f>
        <v>http://www.degruyter.com/doi/book/10.1515/9783110238112</v>
      </c>
    </row>
    <row r="49" spans="1:14" ht="13.5">
      <c r="A49" s="4">
        <v>548</v>
      </c>
      <c r="B49" s="5" t="s">
        <v>4</v>
      </c>
      <c r="C49" s="5" t="s">
        <v>289</v>
      </c>
      <c r="D49" s="16" t="s">
        <v>812</v>
      </c>
      <c r="E49" s="16" t="s">
        <v>813</v>
      </c>
      <c r="F49" s="19" t="s">
        <v>444</v>
      </c>
      <c r="G49" s="19" t="s">
        <v>609</v>
      </c>
      <c r="H49" s="22" t="s">
        <v>350</v>
      </c>
      <c r="I49" s="12">
        <v>2013</v>
      </c>
      <c r="J49" s="12">
        <v>1</v>
      </c>
      <c r="K49" s="5" t="s">
        <v>351</v>
      </c>
      <c r="L49" s="5" t="s">
        <v>6</v>
      </c>
      <c r="M49" s="12">
        <v>1</v>
      </c>
      <c r="N49" s="30" t="str">
        <f>HYPERLINK("http://dx.doi.org/10.1515/9783110331127")</f>
        <v>http://dx.doi.org/10.1515/9783110331127</v>
      </c>
    </row>
    <row r="50" spans="1:14" ht="13.5">
      <c r="A50" s="4">
        <v>549</v>
      </c>
      <c r="B50" s="5" t="s">
        <v>4</v>
      </c>
      <c r="C50" s="5" t="s">
        <v>67</v>
      </c>
      <c r="D50" s="16" t="s">
        <v>814</v>
      </c>
      <c r="E50" s="16" t="s">
        <v>815</v>
      </c>
      <c r="F50" s="19" t="s">
        <v>445</v>
      </c>
      <c r="G50" s="19" t="s">
        <v>610</v>
      </c>
      <c r="H50" s="22" t="s">
        <v>251</v>
      </c>
      <c r="I50" s="12">
        <v>2013</v>
      </c>
      <c r="J50" s="12">
        <v>1</v>
      </c>
      <c r="K50" s="5" t="s">
        <v>252</v>
      </c>
      <c r="L50" s="5" t="s">
        <v>164</v>
      </c>
      <c r="M50" s="12">
        <v>1</v>
      </c>
      <c r="N50" s="30" t="str">
        <f>HYPERLINK("http://dx.doi.org/10.1515/9783110294521")</f>
        <v>http://dx.doi.org/10.1515/9783110294521</v>
      </c>
    </row>
    <row r="51" spans="1:14" ht="13.5">
      <c r="A51" s="4">
        <v>550</v>
      </c>
      <c r="B51" s="5" t="s">
        <v>4</v>
      </c>
      <c r="C51" s="5" t="s">
        <v>25</v>
      </c>
      <c r="D51" s="16" t="s">
        <v>816</v>
      </c>
      <c r="E51" s="16" t="s">
        <v>817</v>
      </c>
      <c r="F51" s="19" t="s">
        <v>446</v>
      </c>
      <c r="G51" s="19" t="s">
        <v>611</v>
      </c>
      <c r="H51" s="22" t="s">
        <v>253</v>
      </c>
      <c r="I51" s="12">
        <v>2013</v>
      </c>
      <c r="J51" s="12">
        <v>1</v>
      </c>
      <c r="K51" s="5" t="s">
        <v>254</v>
      </c>
      <c r="L51" s="5" t="s">
        <v>28</v>
      </c>
      <c r="M51" s="12">
        <v>1</v>
      </c>
      <c r="N51" s="30" t="str">
        <f>HYPERLINK("http://www.degruyter.com/search?f_0=isbnissn&amp;q_0=9780674067646&amp;searchTitles=true")</f>
        <v>http://www.degruyter.com/search?f_0=isbnissn&amp;q_0=9780674067646&amp;searchTitles=true</v>
      </c>
    </row>
    <row r="52" spans="1:14" ht="13.5">
      <c r="A52" s="4">
        <v>551</v>
      </c>
      <c r="B52" s="5" t="s">
        <v>4</v>
      </c>
      <c r="C52" s="5" t="s">
        <v>33</v>
      </c>
      <c r="D52" s="16" t="s">
        <v>818</v>
      </c>
      <c r="E52" s="16" t="s">
        <v>819</v>
      </c>
      <c r="F52" s="19" t="s">
        <v>447</v>
      </c>
      <c r="G52" s="19" t="s">
        <v>612</v>
      </c>
      <c r="H52" s="22" t="s">
        <v>175</v>
      </c>
      <c r="I52" s="12">
        <v>2013</v>
      </c>
      <c r="J52" s="12">
        <v>1</v>
      </c>
      <c r="K52" s="5" t="s">
        <v>176</v>
      </c>
      <c r="L52" s="7" t="s">
        <v>359</v>
      </c>
      <c r="M52" s="12">
        <v>1</v>
      </c>
      <c r="N52" s="30" t="str">
        <f>HYPERLINK("http://www.degruyter.com/doi/book/10.1515/9781934078778")</f>
        <v>http://www.degruyter.com/doi/book/10.1515/9781934078778</v>
      </c>
    </row>
    <row r="53" spans="1:14" ht="13.5">
      <c r="A53" s="4">
        <v>552</v>
      </c>
      <c r="B53" s="5" t="s">
        <v>4</v>
      </c>
      <c r="C53" s="5" t="s">
        <v>71</v>
      </c>
      <c r="D53" s="16">
        <v>684.1</v>
      </c>
      <c r="E53" s="16" t="s">
        <v>820</v>
      </c>
      <c r="F53" s="19" t="s">
        <v>448</v>
      </c>
      <c r="G53" s="19" t="s">
        <v>613</v>
      </c>
      <c r="H53" s="22" t="s">
        <v>255</v>
      </c>
      <c r="I53" s="12">
        <v>2009</v>
      </c>
      <c r="J53" s="12">
        <v>1</v>
      </c>
      <c r="K53" s="5" t="s">
        <v>256</v>
      </c>
      <c r="L53" s="5" t="s">
        <v>360</v>
      </c>
      <c r="M53" s="12">
        <v>1</v>
      </c>
      <c r="N53" s="30" t="str">
        <f>HYPERLINK("http://www.degruyter.com/search?f_0=isbnissn&amp;q_0=9783034608909&amp;searchTitles=true")</f>
        <v>http://www.degruyter.com/search?f_0=isbnissn&amp;q_0=9783034608909&amp;searchTitles=true</v>
      </c>
    </row>
    <row r="54" spans="1:14" ht="13.5">
      <c r="A54" s="4">
        <v>553</v>
      </c>
      <c r="B54" s="5" t="s">
        <v>4</v>
      </c>
      <c r="C54" s="5" t="s">
        <v>33</v>
      </c>
      <c r="D54" s="16" t="s">
        <v>821</v>
      </c>
      <c r="E54" s="16" t="s">
        <v>822</v>
      </c>
      <c r="F54" s="19" t="s">
        <v>449</v>
      </c>
      <c r="G54" s="19" t="s">
        <v>614</v>
      </c>
      <c r="H54" s="22" t="s">
        <v>54</v>
      </c>
      <c r="I54" s="12">
        <v>2013</v>
      </c>
      <c r="J54" s="12">
        <v>1</v>
      </c>
      <c r="K54" s="5" t="s">
        <v>55</v>
      </c>
      <c r="L54" s="5" t="s">
        <v>6</v>
      </c>
      <c r="M54" s="12">
        <v>1</v>
      </c>
      <c r="N54" s="30" t="str">
        <f>HYPERLINK("http://dx.doi.org/10.1515/9783110308143")</f>
        <v>http://dx.doi.org/10.1515/9783110308143</v>
      </c>
    </row>
    <row r="55" spans="1:14" ht="13.5">
      <c r="A55" s="4">
        <v>554</v>
      </c>
      <c r="B55" s="5" t="s">
        <v>4</v>
      </c>
      <c r="C55" s="5" t="s">
        <v>71</v>
      </c>
      <c r="D55" s="16" t="s">
        <v>823</v>
      </c>
      <c r="E55" s="16" t="s">
        <v>824</v>
      </c>
      <c r="F55" s="19" t="s">
        <v>450</v>
      </c>
      <c r="G55" s="19" t="s">
        <v>615</v>
      </c>
      <c r="H55" s="22" t="s">
        <v>257</v>
      </c>
      <c r="I55" s="12">
        <v>2009</v>
      </c>
      <c r="J55" s="12">
        <v>1</v>
      </c>
      <c r="K55" s="5" t="s">
        <v>366</v>
      </c>
      <c r="L55" s="5" t="s">
        <v>360</v>
      </c>
      <c r="M55" s="12">
        <v>1</v>
      </c>
      <c r="N55" s="30" t="str">
        <f>HYPERLINK("http://www.degruyter.com/search?f_0=isbnissn&amp;q_0=9783034608961&amp;searchTitles=true")</f>
        <v>http://www.degruyter.com/search?f_0=isbnissn&amp;q_0=9783034608961&amp;searchTitles=true</v>
      </c>
    </row>
    <row r="56" spans="1:14" ht="13.5">
      <c r="A56" s="4">
        <v>555</v>
      </c>
      <c r="B56" s="5" t="s">
        <v>4</v>
      </c>
      <c r="C56" s="5" t="s">
        <v>260</v>
      </c>
      <c r="D56" s="16" t="s">
        <v>825</v>
      </c>
      <c r="E56" s="16" t="s">
        <v>826</v>
      </c>
      <c r="F56" s="19" t="s">
        <v>451</v>
      </c>
      <c r="G56" s="19" t="s">
        <v>616</v>
      </c>
      <c r="H56" s="22" t="s">
        <v>261</v>
      </c>
      <c r="I56" s="12">
        <v>2011</v>
      </c>
      <c r="J56" s="12">
        <v>1</v>
      </c>
      <c r="K56" s="5" t="s">
        <v>262</v>
      </c>
      <c r="L56" s="5" t="s">
        <v>164</v>
      </c>
      <c r="M56" s="12">
        <v>1</v>
      </c>
      <c r="N56" s="30" t="str">
        <f>HYPERLINK("http://www.degruyter.com/viewbooktoc/product/177067")</f>
        <v>http://www.degruyter.com/viewbooktoc/product/177067</v>
      </c>
    </row>
    <row r="57" spans="1:14" ht="13.5">
      <c r="A57" s="4">
        <v>556</v>
      </c>
      <c r="B57" s="5" t="s">
        <v>4</v>
      </c>
      <c r="C57" s="5" t="s">
        <v>71</v>
      </c>
      <c r="D57" s="16">
        <v>720.282</v>
      </c>
      <c r="E57" s="16" t="s">
        <v>827</v>
      </c>
      <c r="F57" s="19" t="s">
        <v>452</v>
      </c>
      <c r="G57" s="19" t="s">
        <v>617</v>
      </c>
      <c r="H57" s="22" t="s">
        <v>265</v>
      </c>
      <c r="I57" s="12">
        <v>2011</v>
      </c>
      <c r="J57" s="12">
        <v>1</v>
      </c>
      <c r="K57" s="5" t="s">
        <v>367</v>
      </c>
      <c r="L57" s="5" t="s">
        <v>360</v>
      </c>
      <c r="M57" s="12">
        <v>1</v>
      </c>
      <c r="N57" s="30" t="str">
        <f>HYPERLINK("http://www.degruyter.com/search?f_0=isbnissn&amp;q_0=9783034611664&amp;searchTitles=true")</f>
        <v>http://www.degruyter.com/search?f_0=isbnissn&amp;q_0=9783034611664&amp;searchTitles=true</v>
      </c>
    </row>
    <row r="58" spans="1:14" ht="13.5">
      <c r="A58" s="4">
        <v>557</v>
      </c>
      <c r="B58" s="5" t="s">
        <v>4</v>
      </c>
      <c r="C58" s="5" t="s">
        <v>33</v>
      </c>
      <c r="D58" s="16" t="s">
        <v>731</v>
      </c>
      <c r="E58" s="16" t="s">
        <v>828</v>
      </c>
      <c r="F58" s="19" t="s">
        <v>453</v>
      </c>
      <c r="G58" s="19" t="s">
        <v>618</v>
      </c>
      <c r="H58" s="22" t="s">
        <v>34</v>
      </c>
      <c r="I58" s="12">
        <v>2011</v>
      </c>
      <c r="J58" s="12">
        <v>1</v>
      </c>
      <c r="K58" s="5" t="s">
        <v>35</v>
      </c>
      <c r="L58" s="7" t="s">
        <v>359</v>
      </c>
      <c r="M58" s="12">
        <v>1</v>
      </c>
      <c r="N58" s="30" t="str">
        <f>HYPERLINK("http://www.degruyter.com/doi/book/10.1515/9781614510208")</f>
        <v>http://www.degruyter.com/doi/book/10.1515/9781614510208</v>
      </c>
    </row>
    <row r="59" spans="1:14" ht="13.5">
      <c r="A59" s="25">
        <v>558</v>
      </c>
      <c r="B59" s="26" t="s">
        <v>4</v>
      </c>
      <c r="C59" s="26" t="s">
        <v>83</v>
      </c>
      <c r="D59" s="27">
        <v>320.54095491</v>
      </c>
      <c r="E59" s="27" t="s">
        <v>829</v>
      </c>
      <c r="F59" s="20" t="s">
        <v>454</v>
      </c>
      <c r="G59" s="20" t="s">
        <v>619</v>
      </c>
      <c r="H59" s="23" t="s">
        <v>352</v>
      </c>
      <c r="I59" s="28">
        <v>2013</v>
      </c>
      <c r="J59" s="28">
        <v>1</v>
      </c>
      <c r="K59" s="26" t="s">
        <v>353</v>
      </c>
      <c r="L59" s="26" t="s">
        <v>28</v>
      </c>
      <c r="M59" s="28">
        <v>1</v>
      </c>
      <c r="N59" s="31" t="s">
        <v>16</v>
      </c>
    </row>
    <row r="60" spans="1:14" ht="13.5">
      <c r="A60" s="4">
        <v>559</v>
      </c>
      <c r="B60" s="5" t="s">
        <v>4</v>
      </c>
      <c r="C60" s="5" t="s">
        <v>122</v>
      </c>
      <c r="D60" s="16" t="s">
        <v>830</v>
      </c>
      <c r="E60" s="16" t="s">
        <v>831</v>
      </c>
      <c r="F60" s="19" t="s">
        <v>455</v>
      </c>
      <c r="G60" s="19" t="s">
        <v>620</v>
      </c>
      <c r="H60" s="22" t="s">
        <v>266</v>
      </c>
      <c r="I60" s="12">
        <v>2013</v>
      </c>
      <c r="J60" s="12">
        <v>1</v>
      </c>
      <c r="K60" s="5" t="s">
        <v>267</v>
      </c>
      <c r="L60" s="5" t="s">
        <v>164</v>
      </c>
      <c r="M60" s="12">
        <v>1</v>
      </c>
      <c r="N60" s="30" t="str">
        <f>HYPERLINK("http://www.degruyter.com/doi/book/10.1515/9783110306521")</f>
        <v>http://www.degruyter.com/doi/book/10.1515/9783110306521</v>
      </c>
    </row>
    <row r="61" spans="1:14" ht="13.5">
      <c r="A61" s="4">
        <v>560</v>
      </c>
      <c r="B61" s="5" t="s">
        <v>4</v>
      </c>
      <c r="C61" s="5" t="s">
        <v>177</v>
      </c>
      <c r="D61" s="16">
        <v>782.10268</v>
      </c>
      <c r="E61" s="16" t="s">
        <v>832</v>
      </c>
      <c r="F61" s="19" t="s">
        <v>456</v>
      </c>
      <c r="G61" s="19" t="s">
        <v>621</v>
      </c>
      <c r="H61" s="22" t="s">
        <v>268</v>
      </c>
      <c r="I61" s="12">
        <v>2013</v>
      </c>
      <c r="J61" s="12">
        <v>1</v>
      </c>
      <c r="K61" s="5" t="s">
        <v>269</v>
      </c>
      <c r="L61" s="5" t="s">
        <v>164</v>
      </c>
      <c r="M61" s="12">
        <v>1</v>
      </c>
      <c r="N61" s="30" t="str">
        <f>HYPERLINK("http://dx.doi.org/10.1515/9783110317510")</f>
        <v>http://dx.doi.org/10.1515/9783110317510</v>
      </c>
    </row>
    <row r="62" spans="1:14" ht="13.5">
      <c r="A62" s="4">
        <v>561</v>
      </c>
      <c r="B62" s="5" t="s">
        <v>4</v>
      </c>
      <c r="C62" s="5" t="s">
        <v>74</v>
      </c>
      <c r="D62" s="16">
        <v>193</v>
      </c>
      <c r="E62" s="16" t="s">
        <v>833</v>
      </c>
      <c r="F62" s="19" t="s">
        <v>457</v>
      </c>
      <c r="G62" s="19" t="s">
        <v>622</v>
      </c>
      <c r="H62" s="22" t="s">
        <v>270</v>
      </c>
      <c r="I62" s="12">
        <v>2013</v>
      </c>
      <c r="J62" s="12">
        <v>1</v>
      </c>
      <c r="K62" s="5" t="s">
        <v>271</v>
      </c>
      <c r="L62" s="5" t="s">
        <v>164</v>
      </c>
      <c r="M62" s="12">
        <v>1</v>
      </c>
      <c r="N62" s="30" t="str">
        <f>HYPERLINK("http://dx.doi.org/10.1515/9783110315233")</f>
        <v>http://dx.doi.org/10.1515/9783110315233</v>
      </c>
    </row>
    <row r="63" spans="1:14" ht="13.5">
      <c r="A63" s="4">
        <v>562</v>
      </c>
      <c r="B63" s="5" t="s">
        <v>4</v>
      </c>
      <c r="C63" s="5" t="s">
        <v>74</v>
      </c>
      <c r="D63" s="16" t="s">
        <v>834</v>
      </c>
      <c r="E63" s="16" t="s">
        <v>835</v>
      </c>
      <c r="F63" s="19" t="s">
        <v>458</v>
      </c>
      <c r="G63" s="19" t="s">
        <v>623</v>
      </c>
      <c r="H63" s="22" t="s">
        <v>354</v>
      </c>
      <c r="I63" s="12">
        <v>2013</v>
      </c>
      <c r="J63" s="12">
        <v>1</v>
      </c>
      <c r="K63" s="5" t="s">
        <v>355</v>
      </c>
      <c r="L63" s="5" t="s">
        <v>164</v>
      </c>
      <c r="M63" s="12">
        <v>1</v>
      </c>
      <c r="N63" s="30" t="str">
        <f>HYPERLINK("http://dx.doi.org/10.1515/9783110324327")</f>
        <v>http://dx.doi.org/10.1515/9783110324327</v>
      </c>
    </row>
    <row r="64" spans="1:14" ht="13.5">
      <c r="A64" s="4">
        <v>563</v>
      </c>
      <c r="B64" s="5" t="s">
        <v>4</v>
      </c>
      <c r="C64" s="5" t="s">
        <v>312</v>
      </c>
      <c r="D64" s="16" t="s">
        <v>836</v>
      </c>
      <c r="E64" s="16" t="s">
        <v>837</v>
      </c>
      <c r="F64" s="19" t="s">
        <v>459</v>
      </c>
      <c r="G64" s="19" t="s">
        <v>624</v>
      </c>
      <c r="H64" s="22" t="s">
        <v>334</v>
      </c>
      <c r="I64" s="12">
        <v>2012</v>
      </c>
      <c r="J64" s="12">
        <v>1</v>
      </c>
      <c r="K64" s="5" t="s">
        <v>335</v>
      </c>
      <c r="L64" s="5" t="s">
        <v>28</v>
      </c>
      <c r="M64" s="12">
        <v>1</v>
      </c>
      <c r="N64" s="30" t="str">
        <f>HYPERLINK("http://www.degruyter.com/search?f_0=isbnissn&amp;q_0=9780674065291&amp;searchTitles=true")</f>
        <v>http://www.degruyter.com/search?f_0=isbnissn&amp;q_0=9780674065291&amp;searchTitles=true</v>
      </c>
    </row>
    <row r="65" spans="1:14" ht="13.5">
      <c r="A65" s="4">
        <v>564</v>
      </c>
      <c r="B65" s="5" t="s">
        <v>4</v>
      </c>
      <c r="C65" s="5" t="s">
        <v>38</v>
      </c>
      <c r="D65" s="16" t="s">
        <v>838</v>
      </c>
      <c r="E65" s="16" t="s">
        <v>839</v>
      </c>
      <c r="F65" s="19" t="s">
        <v>460</v>
      </c>
      <c r="G65" s="19" t="s">
        <v>625</v>
      </c>
      <c r="H65" s="22" t="s">
        <v>58</v>
      </c>
      <c r="I65" s="12">
        <v>2013</v>
      </c>
      <c r="J65" s="12">
        <v>1</v>
      </c>
      <c r="K65" s="5" t="s">
        <v>59</v>
      </c>
      <c r="L65" s="5" t="s">
        <v>6</v>
      </c>
      <c r="M65" s="12">
        <v>1</v>
      </c>
      <c r="N65" s="30" t="str">
        <f>HYPERLINK("http://dx.doi.org/10.1515/9783110289336")</f>
        <v>http://dx.doi.org/10.1515/9783110289336</v>
      </c>
    </row>
    <row r="66" spans="1:14" ht="13.5">
      <c r="A66" s="4">
        <v>565</v>
      </c>
      <c r="B66" s="5" t="s">
        <v>4</v>
      </c>
      <c r="C66" s="5" t="s">
        <v>356</v>
      </c>
      <c r="D66" s="16" t="s">
        <v>728</v>
      </c>
      <c r="E66" s="16" t="s">
        <v>840</v>
      </c>
      <c r="F66" s="19" t="s">
        <v>461</v>
      </c>
      <c r="G66" s="19" t="s">
        <v>626</v>
      </c>
      <c r="H66" s="22" t="s">
        <v>137</v>
      </c>
      <c r="I66" s="12">
        <v>2013</v>
      </c>
      <c r="J66" s="12">
        <v>1</v>
      </c>
      <c r="K66" s="5" t="s">
        <v>138</v>
      </c>
      <c r="L66" s="5" t="s">
        <v>139</v>
      </c>
      <c r="M66" s="12">
        <v>1</v>
      </c>
      <c r="N66" s="30" t="str">
        <f>HYPERLINK("http://dx.doi.org/10.1515/9783110281026")</f>
        <v>http://dx.doi.org/10.1515/9783110281026</v>
      </c>
    </row>
    <row r="67" spans="1:14" ht="13.5">
      <c r="A67" s="4">
        <v>566</v>
      </c>
      <c r="B67" s="5" t="s">
        <v>4</v>
      </c>
      <c r="C67" s="5" t="s">
        <v>33</v>
      </c>
      <c r="D67" s="16" t="s">
        <v>841</v>
      </c>
      <c r="E67" s="16" t="s">
        <v>842</v>
      </c>
      <c r="F67" s="19" t="s">
        <v>462</v>
      </c>
      <c r="G67" s="19" t="s">
        <v>627</v>
      </c>
      <c r="H67" s="22" t="s">
        <v>272</v>
      </c>
      <c r="I67" s="12">
        <v>2012</v>
      </c>
      <c r="J67" s="12">
        <v>1</v>
      </c>
      <c r="K67" s="5" t="s">
        <v>273</v>
      </c>
      <c r="L67" s="7" t="s">
        <v>359</v>
      </c>
      <c r="M67" s="12">
        <v>1</v>
      </c>
      <c r="N67" s="30" t="str">
        <f>HYPERLINK("http://dx.doi.org/10.1515/9781934078112")</f>
        <v>http://dx.doi.org/10.1515/9781934078112</v>
      </c>
    </row>
    <row r="68" spans="1:14" ht="13.5">
      <c r="A68" s="4">
        <v>567</v>
      </c>
      <c r="B68" s="5" t="s">
        <v>4</v>
      </c>
      <c r="C68" s="5" t="s">
        <v>180</v>
      </c>
      <c r="D68" s="16" t="s">
        <v>843</v>
      </c>
      <c r="E68" s="16" t="s">
        <v>844</v>
      </c>
      <c r="F68" s="19" t="s">
        <v>463</v>
      </c>
      <c r="G68" s="19" t="s">
        <v>628</v>
      </c>
      <c r="H68" s="22" t="s">
        <v>274</v>
      </c>
      <c r="I68" s="12">
        <v>2013</v>
      </c>
      <c r="J68" s="12">
        <v>1</v>
      </c>
      <c r="K68" s="5" t="s">
        <v>275</v>
      </c>
      <c r="L68" s="5" t="s">
        <v>28</v>
      </c>
      <c r="M68" s="12">
        <v>1</v>
      </c>
      <c r="N68" s="30" t="str">
        <f>HYPERLINK("http://www.degruyter.com/doi/book/10.4159/harvard.9780674074637")</f>
        <v>http://www.degruyter.com/doi/book/10.4159/harvard.9780674074637</v>
      </c>
    </row>
    <row r="69" spans="1:14" ht="13.5">
      <c r="A69" s="4">
        <v>568</v>
      </c>
      <c r="B69" s="5" t="s">
        <v>4</v>
      </c>
      <c r="C69" s="5" t="s">
        <v>33</v>
      </c>
      <c r="D69" s="16">
        <v>418</v>
      </c>
      <c r="E69" s="16" t="s">
        <v>845</v>
      </c>
      <c r="F69" s="19" t="s">
        <v>464</v>
      </c>
      <c r="G69" s="19" t="s">
        <v>629</v>
      </c>
      <c r="H69" s="22" t="s">
        <v>60</v>
      </c>
      <c r="I69" s="12">
        <v>2012</v>
      </c>
      <c r="J69" s="12">
        <v>1</v>
      </c>
      <c r="K69" s="5" t="s">
        <v>35</v>
      </c>
      <c r="L69" s="7" t="s">
        <v>359</v>
      </c>
      <c r="M69" s="12">
        <v>1</v>
      </c>
      <c r="N69" s="30" t="str">
        <f>HYPERLINK("http://dx.doi.org/10.1515/9781614510932")</f>
        <v>http://dx.doi.org/10.1515/9781614510932</v>
      </c>
    </row>
    <row r="70" spans="1:14" ht="13.5">
      <c r="A70" s="4">
        <v>569</v>
      </c>
      <c r="B70" s="5" t="s">
        <v>4</v>
      </c>
      <c r="C70" s="5" t="s">
        <v>74</v>
      </c>
      <c r="D70" s="16">
        <v>100</v>
      </c>
      <c r="E70" s="16" t="s">
        <v>846</v>
      </c>
      <c r="F70" s="19" t="s">
        <v>465</v>
      </c>
      <c r="G70" s="19" t="s">
        <v>630</v>
      </c>
      <c r="H70" s="22" t="s">
        <v>278</v>
      </c>
      <c r="I70" s="12">
        <v>2013</v>
      </c>
      <c r="J70" s="12">
        <v>1</v>
      </c>
      <c r="K70" s="5" t="s">
        <v>279</v>
      </c>
      <c r="L70" s="5" t="s">
        <v>164</v>
      </c>
      <c r="M70" s="12">
        <v>1</v>
      </c>
      <c r="N70" s="30" t="str">
        <f>HYPERLINK("http://dx.doi.org/10.1515/9783110320688")</f>
        <v>http://dx.doi.org/10.1515/9783110320688</v>
      </c>
    </row>
    <row r="71" spans="1:14" ht="13.5">
      <c r="A71" s="4">
        <v>570</v>
      </c>
      <c r="B71" s="5" t="s">
        <v>4</v>
      </c>
      <c r="C71" s="5" t="s">
        <v>71</v>
      </c>
      <c r="D71" s="16">
        <v>691.92</v>
      </c>
      <c r="E71" s="16" t="s">
        <v>847</v>
      </c>
      <c r="F71" s="19" t="s">
        <v>466</v>
      </c>
      <c r="G71" s="19" t="s">
        <v>631</v>
      </c>
      <c r="H71" s="22" t="s">
        <v>280</v>
      </c>
      <c r="I71" s="12">
        <v>2010</v>
      </c>
      <c r="J71" s="12">
        <v>1</v>
      </c>
      <c r="K71" s="5" t="s">
        <v>20</v>
      </c>
      <c r="L71" s="5" t="s">
        <v>360</v>
      </c>
      <c r="M71" s="12">
        <v>1</v>
      </c>
      <c r="N71" s="30" t="str">
        <f>HYPERLINK("http://www.degruyter.com/search?f_0=isbnissn&amp;q_0=9783034611947&amp;searchTitles=true")</f>
        <v>http://www.degruyter.com/search?f_0=isbnissn&amp;q_0=9783034611947&amp;searchTitles=true</v>
      </c>
    </row>
    <row r="72" spans="1:14" ht="13.5">
      <c r="A72" s="4">
        <v>571</v>
      </c>
      <c r="B72" s="5" t="s">
        <v>4</v>
      </c>
      <c r="C72" s="5" t="s">
        <v>177</v>
      </c>
      <c r="D72" s="16">
        <v>184</v>
      </c>
      <c r="E72" s="16" t="s">
        <v>848</v>
      </c>
      <c r="F72" s="19" t="s">
        <v>467</v>
      </c>
      <c r="G72" s="19" t="s">
        <v>632</v>
      </c>
      <c r="H72" s="22" t="s">
        <v>61</v>
      </c>
      <c r="I72" s="12">
        <v>2013</v>
      </c>
      <c r="J72" s="12">
        <v>1</v>
      </c>
      <c r="K72" s="5" t="s">
        <v>21</v>
      </c>
      <c r="L72" s="5" t="s">
        <v>164</v>
      </c>
      <c r="M72" s="12">
        <v>1</v>
      </c>
      <c r="N72" s="30" t="str">
        <f>HYPERLINK("http://dx.doi.org/10.1515/9783110324662")</f>
        <v>http://dx.doi.org/10.1515/9783110324662</v>
      </c>
    </row>
    <row r="73" spans="1:14" ht="13.5">
      <c r="A73" s="4">
        <v>572</v>
      </c>
      <c r="B73" s="5" t="s">
        <v>4</v>
      </c>
      <c r="C73" s="5" t="s">
        <v>177</v>
      </c>
      <c r="D73" s="16" t="s">
        <v>849</v>
      </c>
      <c r="E73" s="16" t="s">
        <v>850</v>
      </c>
      <c r="F73" s="19" t="s">
        <v>468</v>
      </c>
      <c r="G73" s="19" t="s">
        <v>633</v>
      </c>
      <c r="H73" s="22" t="s">
        <v>178</v>
      </c>
      <c r="I73" s="12">
        <v>2013</v>
      </c>
      <c r="J73" s="12">
        <v>1</v>
      </c>
      <c r="K73" s="5" t="s">
        <v>179</v>
      </c>
      <c r="L73" s="5" t="s">
        <v>164</v>
      </c>
      <c r="M73" s="12">
        <v>1</v>
      </c>
      <c r="N73" s="30" t="str">
        <f>HYPERLINK("http://dx.doi.org/10.1515/9783110287134")</f>
        <v>http://dx.doi.org/10.1515/9783110287134</v>
      </c>
    </row>
    <row r="74" spans="1:14" ht="13.5">
      <c r="A74" s="4">
        <v>573</v>
      </c>
      <c r="B74" s="5" t="s">
        <v>4</v>
      </c>
      <c r="C74" s="5" t="s">
        <v>71</v>
      </c>
      <c r="D74" s="16" t="s">
        <v>851</v>
      </c>
      <c r="E74" s="16" t="s">
        <v>852</v>
      </c>
      <c r="F74" s="19" t="s">
        <v>469</v>
      </c>
      <c r="G74" s="19" t="s">
        <v>634</v>
      </c>
      <c r="H74" s="22" t="s">
        <v>281</v>
      </c>
      <c r="I74" s="12">
        <v>2012</v>
      </c>
      <c r="J74" s="12">
        <v>1</v>
      </c>
      <c r="K74" s="5" t="s">
        <v>282</v>
      </c>
      <c r="L74" s="5" t="s">
        <v>360</v>
      </c>
      <c r="M74" s="12">
        <v>1</v>
      </c>
      <c r="N74" s="30" t="str">
        <f>HYPERLINK("http://www.degruyter.com/search?f_0=isbnissn&amp;q_0=9783034611404&amp;searchTitles=true")</f>
        <v>http://www.degruyter.com/search?f_0=isbnissn&amp;q_0=9783034611404&amp;searchTitles=true</v>
      </c>
    </row>
    <row r="75" spans="1:14" ht="13.5">
      <c r="A75" s="4">
        <v>574</v>
      </c>
      <c r="B75" s="5" t="s">
        <v>4</v>
      </c>
      <c r="C75" s="5" t="s">
        <v>74</v>
      </c>
      <c r="D75" s="16" t="s">
        <v>853</v>
      </c>
      <c r="E75" s="16" t="s">
        <v>854</v>
      </c>
      <c r="F75" s="19" t="s">
        <v>470</v>
      </c>
      <c r="G75" s="19" t="s">
        <v>635</v>
      </c>
      <c r="H75" s="22" t="s">
        <v>283</v>
      </c>
      <c r="I75" s="12">
        <v>2011</v>
      </c>
      <c r="J75" s="12">
        <v>1</v>
      </c>
      <c r="K75" s="5" t="s">
        <v>284</v>
      </c>
      <c r="L75" s="5" t="s">
        <v>164</v>
      </c>
      <c r="M75" s="12">
        <v>1</v>
      </c>
      <c r="N75" s="30" t="str">
        <f>HYPERLINK("http://dx.doi.org/10.1515/9783110325744")</f>
        <v>http://dx.doi.org/10.1515/9783110325744</v>
      </c>
    </row>
    <row r="76" spans="1:14" ht="13.5">
      <c r="A76" s="4">
        <v>575</v>
      </c>
      <c r="B76" s="5" t="s">
        <v>4</v>
      </c>
      <c r="C76" s="5" t="s">
        <v>62</v>
      </c>
      <c r="D76" s="16" t="s">
        <v>855</v>
      </c>
      <c r="E76" s="16" t="s">
        <v>856</v>
      </c>
      <c r="F76" s="19" t="s">
        <v>471</v>
      </c>
      <c r="G76" s="19" t="s">
        <v>636</v>
      </c>
      <c r="H76" s="22" t="s">
        <v>285</v>
      </c>
      <c r="I76" s="12">
        <v>2013</v>
      </c>
      <c r="J76" s="12">
        <v>1</v>
      </c>
      <c r="K76" s="5" t="s">
        <v>286</v>
      </c>
      <c r="L76" s="5" t="s">
        <v>164</v>
      </c>
      <c r="M76" s="12">
        <v>1</v>
      </c>
      <c r="N76" s="30" t="str">
        <f>HYPERLINK("http://www.degruyter.com/search?f_0=isbnissn&amp;q_0=9783110282580&amp;searchTitles=true")</f>
        <v>http://www.degruyter.com/search?f_0=isbnissn&amp;q_0=9783110282580&amp;searchTitles=true</v>
      </c>
    </row>
    <row r="77" spans="1:14" ht="13.5">
      <c r="A77" s="4">
        <v>576</v>
      </c>
      <c r="B77" s="5" t="s">
        <v>4</v>
      </c>
      <c r="C77" s="5" t="s">
        <v>180</v>
      </c>
      <c r="D77" s="16">
        <v>320.6</v>
      </c>
      <c r="E77" s="16" t="s">
        <v>857</v>
      </c>
      <c r="F77" s="19" t="s">
        <v>472</v>
      </c>
      <c r="G77" s="19" t="s">
        <v>637</v>
      </c>
      <c r="H77" s="22" t="s">
        <v>287</v>
      </c>
      <c r="I77" s="12">
        <v>2013</v>
      </c>
      <c r="J77" s="12">
        <v>1</v>
      </c>
      <c r="K77" s="5" t="s">
        <v>288</v>
      </c>
      <c r="L77" s="5" t="s">
        <v>28</v>
      </c>
      <c r="M77" s="12">
        <v>1</v>
      </c>
      <c r="N77" s="30" t="str">
        <f>HYPERLINK("http://www.degruyter.com/search?f_0=isbnissn&amp;q_0=9780674067547&amp;searchTitles=true")</f>
        <v>http://www.degruyter.com/search?f_0=isbnissn&amp;q_0=9780674067547&amp;searchTitles=true</v>
      </c>
    </row>
    <row r="78" spans="1:14" ht="13.5">
      <c r="A78" s="4">
        <v>577</v>
      </c>
      <c r="B78" s="5" t="s">
        <v>4</v>
      </c>
      <c r="C78" s="5" t="s">
        <v>289</v>
      </c>
      <c r="D78" s="16" t="s">
        <v>858</v>
      </c>
      <c r="E78" s="16" t="s">
        <v>859</v>
      </c>
      <c r="F78" s="19" t="s">
        <v>473</v>
      </c>
      <c r="G78" s="19" t="s">
        <v>638</v>
      </c>
      <c r="H78" s="22" t="s">
        <v>290</v>
      </c>
      <c r="I78" s="12">
        <v>2010</v>
      </c>
      <c r="J78" s="12">
        <v>1</v>
      </c>
      <c r="K78" s="5" t="s">
        <v>291</v>
      </c>
      <c r="L78" s="5" t="s">
        <v>6</v>
      </c>
      <c r="M78" s="12">
        <v>1</v>
      </c>
      <c r="N78" s="30" t="str">
        <f>HYPERLINK("http://www.degruyter.com/doi/book/10.1515/9783110226423")</f>
        <v>http://www.degruyter.com/doi/book/10.1515/9783110226423</v>
      </c>
    </row>
    <row r="79" spans="1:14" ht="13.5">
      <c r="A79" s="4">
        <v>578</v>
      </c>
      <c r="B79" s="5" t="s">
        <v>4</v>
      </c>
      <c r="C79" s="5" t="s">
        <v>140</v>
      </c>
      <c r="D79" s="16" t="s">
        <v>860</v>
      </c>
      <c r="E79" s="16" t="s">
        <v>861</v>
      </c>
      <c r="F79" s="19" t="s">
        <v>474</v>
      </c>
      <c r="G79" s="19" t="s">
        <v>639</v>
      </c>
      <c r="H79" s="22" t="s">
        <v>141</v>
      </c>
      <c r="I79" s="12">
        <v>2013</v>
      </c>
      <c r="J79" s="12">
        <v>1</v>
      </c>
      <c r="K79" s="5" t="s">
        <v>142</v>
      </c>
      <c r="L79" s="5" t="s">
        <v>28</v>
      </c>
      <c r="M79" s="12">
        <v>1</v>
      </c>
      <c r="N79" s="30" t="str">
        <f>HYPERLINK("http://www.degruyter.com/search?f_0=isbnissn&amp;q_0=9780674067820&amp;searchTitles=true")</f>
        <v>http://www.degruyter.com/search?f_0=isbnissn&amp;q_0=9780674067820&amp;searchTitles=true</v>
      </c>
    </row>
    <row r="80" spans="1:14" ht="13.5">
      <c r="A80" s="4">
        <v>579</v>
      </c>
      <c r="B80" s="5" t="s">
        <v>4</v>
      </c>
      <c r="C80" s="5" t="s">
        <v>292</v>
      </c>
      <c r="D80" s="16" t="s">
        <v>862</v>
      </c>
      <c r="E80" s="16" t="s">
        <v>863</v>
      </c>
      <c r="F80" s="19" t="s">
        <v>475</v>
      </c>
      <c r="G80" s="19" t="s">
        <v>640</v>
      </c>
      <c r="H80" s="22" t="s">
        <v>293</v>
      </c>
      <c r="I80" s="12">
        <v>2013</v>
      </c>
      <c r="J80" s="12">
        <v>1</v>
      </c>
      <c r="K80" s="5" t="s">
        <v>294</v>
      </c>
      <c r="L80" s="5" t="s">
        <v>245</v>
      </c>
      <c r="M80" s="12">
        <v>1</v>
      </c>
      <c r="N80" s="30" t="str">
        <f>HYPERLINK("http://www.degruyter.com/doi/book/10.1515/9781614511700")</f>
        <v>http://www.degruyter.com/doi/book/10.1515/9781614511700</v>
      </c>
    </row>
    <row r="81" spans="1:14" ht="13.5">
      <c r="A81" s="4">
        <v>580</v>
      </c>
      <c r="B81" s="5" t="s">
        <v>4</v>
      </c>
      <c r="C81" s="5" t="s">
        <v>33</v>
      </c>
      <c r="D81" s="16" t="s">
        <v>864</v>
      </c>
      <c r="E81" s="16" t="s">
        <v>845</v>
      </c>
      <c r="F81" s="19" t="s">
        <v>476</v>
      </c>
      <c r="G81" s="19" t="s">
        <v>641</v>
      </c>
      <c r="H81" s="22" t="s">
        <v>143</v>
      </c>
      <c r="I81" s="12">
        <v>2013</v>
      </c>
      <c r="J81" s="12">
        <v>1</v>
      </c>
      <c r="K81" s="5" t="s">
        <v>144</v>
      </c>
      <c r="L81" s="7" t="s">
        <v>359</v>
      </c>
      <c r="M81" s="12">
        <v>1</v>
      </c>
      <c r="N81" s="30" t="str">
        <f>HYPERLINK("http://dx.doi.org/10.1515/9781934078167")</f>
        <v>http://dx.doi.org/10.1515/9781934078167</v>
      </c>
    </row>
    <row r="82" spans="1:14" ht="13.5">
      <c r="A82" s="4">
        <v>581</v>
      </c>
      <c r="B82" s="5" t="s">
        <v>4</v>
      </c>
      <c r="C82" s="5" t="s">
        <v>33</v>
      </c>
      <c r="D82" s="16" t="s">
        <v>865</v>
      </c>
      <c r="E82" s="16" t="s">
        <v>819</v>
      </c>
      <c r="F82" s="19" t="s">
        <v>477</v>
      </c>
      <c r="G82" s="19" t="s">
        <v>642</v>
      </c>
      <c r="H82" s="22" t="s">
        <v>295</v>
      </c>
      <c r="I82" s="12">
        <v>2013</v>
      </c>
      <c r="J82" s="12">
        <v>1</v>
      </c>
      <c r="K82" s="5" t="s">
        <v>357</v>
      </c>
      <c r="L82" s="7" t="s">
        <v>359</v>
      </c>
      <c r="M82" s="12">
        <v>1</v>
      </c>
      <c r="N82" s="30" t="str">
        <f>HYPERLINK("http://dx.doi.org/10.1515/9781614512554")</f>
        <v>http://dx.doi.org/10.1515/9781614512554</v>
      </c>
    </row>
    <row r="83" spans="1:14" ht="13.5">
      <c r="A83" s="4">
        <v>582</v>
      </c>
      <c r="B83" s="5" t="s">
        <v>4</v>
      </c>
      <c r="C83" s="5" t="s">
        <v>296</v>
      </c>
      <c r="D83" s="16" t="s">
        <v>730</v>
      </c>
      <c r="E83" s="16" t="s">
        <v>866</v>
      </c>
      <c r="F83" s="19" t="s">
        <v>478</v>
      </c>
      <c r="G83" s="19" t="s">
        <v>643</v>
      </c>
      <c r="H83" s="22" t="s">
        <v>297</v>
      </c>
      <c r="I83" s="12">
        <v>2012</v>
      </c>
      <c r="J83" s="12">
        <v>1</v>
      </c>
      <c r="K83" s="5" t="s">
        <v>298</v>
      </c>
      <c r="L83" s="5" t="s">
        <v>28</v>
      </c>
      <c r="M83" s="12">
        <v>1</v>
      </c>
      <c r="N83" s="30" t="str">
        <f>HYPERLINK("http://www.degruyter.com/search?f_0=isbnissn&amp;q_0=9780674064966&amp;searchTitles=true")</f>
        <v>http://www.degruyter.com/search?f_0=isbnissn&amp;q_0=9780674064966&amp;searchTitles=true</v>
      </c>
    </row>
    <row r="84" spans="1:14" ht="13.5">
      <c r="A84" s="4">
        <v>583</v>
      </c>
      <c r="B84" s="5" t="s">
        <v>4</v>
      </c>
      <c r="C84" s="5" t="s">
        <v>71</v>
      </c>
      <c r="D84" s="16">
        <v>711.4094</v>
      </c>
      <c r="E84" s="16" t="s">
        <v>867</v>
      </c>
      <c r="F84" s="19" t="s">
        <v>479</v>
      </c>
      <c r="G84" s="19" t="s">
        <v>644</v>
      </c>
      <c r="H84" s="22" t="s">
        <v>299</v>
      </c>
      <c r="I84" s="12">
        <v>2012</v>
      </c>
      <c r="J84" s="12">
        <v>1</v>
      </c>
      <c r="K84" s="5" t="s">
        <v>300</v>
      </c>
      <c r="L84" s="5" t="s">
        <v>360</v>
      </c>
      <c r="M84" s="12">
        <v>1</v>
      </c>
      <c r="N84" s="30" t="str">
        <f>HYPERLINK("http://www.degruyter.com/search?f_0=isbnissn&amp;q_0=9783034611732&amp;searchTitles=true")</f>
        <v>http://www.degruyter.com/search?f_0=isbnissn&amp;q_0=9783034611732&amp;searchTitles=true</v>
      </c>
    </row>
    <row r="85" spans="1:14" ht="13.5">
      <c r="A85" s="4">
        <v>584</v>
      </c>
      <c r="B85" s="5" t="s">
        <v>4</v>
      </c>
      <c r="C85" s="5" t="s">
        <v>242</v>
      </c>
      <c r="D85" s="16" t="s">
        <v>868</v>
      </c>
      <c r="E85" s="16" t="s">
        <v>869</v>
      </c>
      <c r="F85" s="19" t="s">
        <v>480</v>
      </c>
      <c r="G85" s="19" t="s">
        <v>645</v>
      </c>
      <c r="H85" s="22" t="s">
        <v>301</v>
      </c>
      <c r="I85" s="12">
        <v>2013</v>
      </c>
      <c r="J85" s="12">
        <v>1</v>
      </c>
      <c r="K85" s="5" t="s">
        <v>302</v>
      </c>
      <c r="L85" s="5" t="s">
        <v>28</v>
      </c>
      <c r="M85" s="12">
        <v>1</v>
      </c>
      <c r="N85" s="30" t="str">
        <f>HYPERLINK("http://www.degruyter.com/search?f_0=isbnissn&amp;q_0=9780674067837&amp;searchTitles=true")</f>
        <v>http://www.degruyter.com/search?f_0=isbnissn&amp;q_0=9780674067837&amp;searchTitles=true</v>
      </c>
    </row>
    <row r="86" spans="1:14" ht="13.5">
      <c r="A86" s="4">
        <v>585</v>
      </c>
      <c r="B86" s="5" t="s">
        <v>4</v>
      </c>
      <c r="C86" s="5" t="s">
        <v>71</v>
      </c>
      <c r="D86" s="16" t="s">
        <v>870</v>
      </c>
      <c r="E86" s="16" t="s">
        <v>871</v>
      </c>
      <c r="F86" s="19" t="s">
        <v>481</v>
      </c>
      <c r="G86" s="19" t="s">
        <v>646</v>
      </c>
      <c r="H86" s="22" t="s">
        <v>303</v>
      </c>
      <c r="I86" s="12">
        <v>2011</v>
      </c>
      <c r="J86" s="12">
        <v>1</v>
      </c>
      <c r="K86" s="5" t="s">
        <v>304</v>
      </c>
      <c r="L86" s="5" t="s">
        <v>360</v>
      </c>
      <c r="M86" s="12">
        <v>1</v>
      </c>
      <c r="N86" s="30" t="str">
        <f>HYPERLINK("http://www.degruyter.com/search?f_0=isbnissn&amp;q_0=9783034610506&amp;searchTitles=true")</f>
        <v>http://www.degruyter.com/search?f_0=isbnissn&amp;q_0=9783034610506&amp;searchTitles=true</v>
      </c>
    </row>
    <row r="87" spans="1:14" ht="13.5">
      <c r="A87" s="4">
        <v>586</v>
      </c>
      <c r="B87" s="5" t="s">
        <v>4</v>
      </c>
      <c r="C87" s="5" t="s">
        <v>71</v>
      </c>
      <c r="D87" s="16">
        <v>307.7622</v>
      </c>
      <c r="E87" s="16" t="s">
        <v>733</v>
      </c>
      <c r="F87" s="19" t="s">
        <v>482</v>
      </c>
      <c r="G87" s="19" t="s">
        <v>647</v>
      </c>
      <c r="H87" s="22" t="s">
        <v>305</v>
      </c>
      <c r="I87" s="12">
        <v>2013</v>
      </c>
      <c r="J87" s="12">
        <v>2</v>
      </c>
      <c r="K87" s="5" t="s">
        <v>306</v>
      </c>
      <c r="L87" s="5" t="s">
        <v>360</v>
      </c>
      <c r="M87" s="12">
        <v>1</v>
      </c>
      <c r="N87" s="30" t="str">
        <f>HYPERLINK("http://dx.doi.org/10.1515/9783038210283")</f>
        <v>http://dx.doi.org/10.1515/9783038210283</v>
      </c>
    </row>
    <row r="88" spans="1:14" ht="13.5">
      <c r="A88" s="4">
        <v>587</v>
      </c>
      <c r="B88" s="5" t="s">
        <v>4</v>
      </c>
      <c r="C88" s="5" t="s">
        <v>145</v>
      </c>
      <c r="D88" s="16" t="s">
        <v>872</v>
      </c>
      <c r="E88" s="16" t="s">
        <v>873</v>
      </c>
      <c r="F88" s="19" t="s">
        <v>483</v>
      </c>
      <c r="G88" s="19" t="s">
        <v>648</v>
      </c>
      <c r="H88" s="22" t="s">
        <v>146</v>
      </c>
      <c r="I88" s="12">
        <v>2013</v>
      </c>
      <c r="J88" s="12">
        <v>2</v>
      </c>
      <c r="K88" s="5" t="s">
        <v>147</v>
      </c>
      <c r="L88" s="5" t="s">
        <v>6</v>
      </c>
      <c r="M88" s="12">
        <v>1</v>
      </c>
      <c r="N88" s="30" t="str">
        <f>HYPERLINK("http://dx.doi.org/10.1515/9783110307474")</f>
        <v>http://dx.doi.org/10.1515/9783110307474</v>
      </c>
    </row>
    <row r="89" spans="1:14" ht="13.5">
      <c r="A89" s="4">
        <v>588</v>
      </c>
      <c r="B89" s="5" t="s">
        <v>4</v>
      </c>
      <c r="C89" s="5" t="s">
        <v>67</v>
      </c>
      <c r="D89" s="16">
        <v>794.8</v>
      </c>
      <c r="E89" s="16" t="s">
        <v>729</v>
      </c>
      <c r="F89" s="19" t="s">
        <v>484</v>
      </c>
      <c r="G89" s="19" t="s">
        <v>649</v>
      </c>
      <c r="H89" s="22" t="s">
        <v>150</v>
      </c>
      <c r="I89" s="12">
        <v>2013</v>
      </c>
      <c r="J89" s="12">
        <v>1</v>
      </c>
      <c r="K89" s="5" t="s">
        <v>151</v>
      </c>
      <c r="L89" s="5" t="s">
        <v>164</v>
      </c>
      <c r="M89" s="12">
        <v>1</v>
      </c>
      <c r="N89" s="30" t="str">
        <f>HYPERLINK("http://dx.doi.org/10.1515/9783110272451")</f>
        <v>http://dx.doi.org/10.1515/9783110272451</v>
      </c>
    </row>
    <row r="90" spans="1:14" ht="13.5">
      <c r="A90" s="4">
        <v>589</v>
      </c>
      <c r="B90" s="5" t="s">
        <v>4</v>
      </c>
      <c r="C90" s="5" t="s">
        <v>171</v>
      </c>
      <c r="D90" s="16">
        <v>822.914092</v>
      </c>
      <c r="E90" s="16" t="s">
        <v>874</v>
      </c>
      <c r="F90" s="19" t="s">
        <v>485</v>
      </c>
      <c r="G90" s="19" t="s">
        <v>650</v>
      </c>
      <c r="H90" s="22" t="s">
        <v>307</v>
      </c>
      <c r="I90" s="12">
        <v>2013</v>
      </c>
      <c r="J90" s="12">
        <v>1</v>
      </c>
      <c r="K90" s="5" t="s">
        <v>308</v>
      </c>
      <c r="L90" s="5" t="s">
        <v>6</v>
      </c>
      <c r="M90" s="12">
        <v>1</v>
      </c>
      <c r="N90" s="30" t="str">
        <f>HYPERLINK("http://dx.doi.org/10.1515/9783110309935")</f>
        <v>http://dx.doi.org/10.1515/9783110309935</v>
      </c>
    </row>
    <row r="91" spans="1:14" ht="13.5">
      <c r="A91" s="4">
        <v>590</v>
      </c>
      <c r="B91" s="5" t="s">
        <v>4</v>
      </c>
      <c r="C91" s="5" t="s">
        <v>152</v>
      </c>
      <c r="D91" s="16" t="s">
        <v>875</v>
      </c>
      <c r="E91" s="16" t="s">
        <v>876</v>
      </c>
      <c r="F91" s="19" t="s">
        <v>486</v>
      </c>
      <c r="G91" s="19" t="s">
        <v>651</v>
      </c>
      <c r="H91" s="22" t="s">
        <v>153</v>
      </c>
      <c r="I91" s="12">
        <v>2013</v>
      </c>
      <c r="J91" s="12">
        <v>1</v>
      </c>
      <c r="K91" s="5" t="s">
        <v>154</v>
      </c>
      <c r="L91" s="5" t="s">
        <v>28</v>
      </c>
      <c r="M91" s="12">
        <v>1</v>
      </c>
      <c r="N91" s="30" t="str">
        <f>HYPERLINK("http://www.degruyter.com/search?f_0=isbnissn&amp;q_0=9780674067233&amp;searchTitles=true")</f>
        <v>http://www.degruyter.com/search?f_0=isbnissn&amp;q_0=9780674067233&amp;searchTitles=true</v>
      </c>
    </row>
    <row r="92" spans="1:14" ht="13.5">
      <c r="A92" s="4">
        <v>591</v>
      </c>
      <c r="B92" s="5" t="s">
        <v>4</v>
      </c>
      <c r="C92" s="5" t="s">
        <v>309</v>
      </c>
      <c r="D92" s="16" t="s">
        <v>877</v>
      </c>
      <c r="E92" s="16" t="s">
        <v>878</v>
      </c>
      <c r="F92" s="19" t="s">
        <v>487</v>
      </c>
      <c r="G92" s="19" t="s">
        <v>652</v>
      </c>
      <c r="H92" s="22" t="s">
        <v>310</v>
      </c>
      <c r="I92" s="12">
        <v>2012</v>
      </c>
      <c r="J92" s="12">
        <v>1</v>
      </c>
      <c r="K92" s="5" t="s">
        <v>311</v>
      </c>
      <c r="L92" s="5" t="s">
        <v>28</v>
      </c>
      <c r="M92" s="12">
        <v>1</v>
      </c>
      <c r="N92" s="30" t="str">
        <f>HYPERLINK("http://www.degruyter.com/search?f_0=isbnissn&amp;q_0=9780674064867&amp;searchTitles=true")</f>
        <v>http://www.degruyter.com/search?f_0=isbnissn&amp;q_0=9780674064867&amp;searchTitles=true</v>
      </c>
    </row>
    <row r="93" spans="1:14" ht="13.5">
      <c r="A93" s="4">
        <v>592</v>
      </c>
      <c r="B93" s="5" t="s">
        <v>4</v>
      </c>
      <c r="C93" s="5" t="s">
        <v>312</v>
      </c>
      <c r="D93" s="16" t="s">
        <v>879</v>
      </c>
      <c r="E93" s="16" t="s">
        <v>880</v>
      </c>
      <c r="F93" s="19" t="s">
        <v>488</v>
      </c>
      <c r="G93" s="19" t="s">
        <v>653</v>
      </c>
      <c r="H93" s="22" t="s">
        <v>313</v>
      </c>
      <c r="I93" s="12">
        <v>2013</v>
      </c>
      <c r="J93" s="12">
        <v>1</v>
      </c>
      <c r="K93" s="5" t="s">
        <v>314</v>
      </c>
      <c r="L93" s="5" t="s">
        <v>28</v>
      </c>
      <c r="M93" s="12">
        <v>1</v>
      </c>
      <c r="N93" s="30" t="str">
        <f>HYPERLINK("http://www.degruyter.com/doi/book/10.4159/harvard.9780674075672")</f>
        <v>http://www.degruyter.com/doi/book/10.4159/harvard.9780674075672</v>
      </c>
    </row>
    <row r="94" spans="1:14" ht="13.5">
      <c r="A94" s="4">
        <v>593</v>
      </c>
      <c r="B94" s="5" t="s">
        <v>4</v>
      </c>
      <c r="C94" s="5" t="s">
        <v>180</v>
      </c>
      <c r="D94" s="16" t="s">
        <v>881</v>
      </c>
      <c r="E94" s="16" t="s">
        <v>882</v>
      </c>
      <c r="F94" s="19" t="s">
        <v>489</v>
      </c>
      <c r="G94" s="19" t="s">
        <v>654</v>
      </c>
      <c r="H94" s="22" t="s">
        <v>36</v>
      </c>
      <c r="I94" s="12">
        <v>2011</v>
      </c>
      <c r="J94" s="12">
        <v>1</v>
      </c>
      <c r="K94" s="5" t="s">
        <v>37</v>
      </c>
      <c r="L94" s="5" t="s">
        <v>28</v>
      </c>
      <c r="M94" s="12">
        <v>1</v>
      </c>
      <c r="N94" s="30" t="str">
        <f>HYPERLINK("http://dx.doi.org/10.4159/harvard.9780674063303")</f>
        <v>http://dx.doi.org/10.4159/harvard.9780674063303</v>
      </c>
    </row>
    <row r="95" spans="1:14" ht="13.5">
      <c r="A95" s="4">
        <v>594</v>
      </c>
      <c r="B95" s="5" t="s">
        <v>4</v>
      </c>
      <c r="C95" s="5" t="s">
        <v>180</v>
      </c>
      <c r="D95" s="16">
        <v>330</v>
      </c>
      <c r="E95" s="16" t="s">
        <v>883</v>
      </c>
      <c r="F95" s="19" t="s">
        <v>490</v>
      </c>
      <c r="G95" s="19" t="s">
        <v>655</v>
      </c>
      <c r="H95" s="22" t="s">
        <v>315</v>
      </c>
      <c r="I95" s="12">
        <v>2012</v>
      </c>
      <c r="J95" s="12">
        <v>1</v>
      </c>
      <c r="K95" s="5" t="s">
        <v>316</v>
      </c>
      <c r="L95" s="5" t="s">
        <v>28</v>
      </c>
      <c r="M95" s="12">
        <v>1</v>
      </c>
      <c r="N95" s="30" t="str">
        <f>HYPERLINK("http://www.degruyter.com/search?f_0=isbnissn&amp;q_0=9780674065529&amp;searchTitles=true")</f>
        <v>http://www.degruyter.com/search?f_0=isbnissn&amp;q_0=9780674065529&amp;searchTitles=true</v>
      </c>
    </row>
    <row r="96" spans="1:14" ht="13.5">
      <c r="A96" s="4">
        <v>595</v>
      </c>
      <c r="B96" s="5" t="s">
        <v>4</v>
      </c>
      <c r="C96" s="5" t="s">
        <v>296</v>
      </c>
      <c r="D96" s="16">
        <v>346.082152</v>
      </c>
      <c r="E96" s="16" t="s">
        <v>884</v>
      </c>
      <c r="F96" s="19" t="s">
        <v>491</v>
      </c>
      <c r="G96" s="19" t="s">
        <v>656</v>
      </c>
      <c r="H96" s="22" t="s">
        <v>155</v>
      </c>
      <c r="I96" s="12">
        <v>2013</v>
      </c>
      <c r="J96" s="12">
        <v>1</v>
      </c>
      <c r="K96" s="5" t="s">
        <v>156</v>
      </c>
      <c r="L96" s="5" t="s">
        <v>164</v>
      </c>
      <c r="M96" s="12">
        <v>1</v>
      </c>
      <c r="N96" s="30" t="str">
        <f>HYPERLINK("http://www.degruyter.com/doi/book/10.1515/9783110321401")</f>
        <v>http://www.degruyter.com/doi/book/10.1515/9783110321401</v>
      </c>
    </row>
    <row r="97" spans="1:14" ht="13.5">
      <c r="A97" s="4">
        <v>596</v>
      </c>
      <c r="B97" s="5" t="s">
        <v>4</v>
      </c>
      <c r="C97" s="5" t="s">
        <v>25</v>
      </c>
      <c r="D97" s="16" t="s">
        <v>885</v>
      </c>
      <c r="E97" s="16" t="s">
        <v>886</v>
      </c>
      <c r="F97" s="19" t="s">
        <v>492</v>
      </c>
      <c r="G97" s="19" t="s">
        <v>657</v>
      </c>
      <c r="H97" s="22" t="s">
        <v>157</v>
      </c>
      <c r="I97" s="12">
        <v>2013</v>
      </c>
      <c r="J97" s="12">
        <v>1</v>
      </c>
      <c r="K97" s="5" t="s">
        <v>158</v>
      </c>
      <c r="L97" s="5" t="s">
        <v>28</v>
      </c>
      <c r="M97" s="12">
        <v>1</v>
      </c>
      <c r="N97" s="30" t="str">
        <f>HYPERLINK("http://www.degruyter.com/search?f_0=isbnissn&amp;q_0=9780674067325&amp;searchTitles=true")</f>
        <v>http://www.degruyter.com/search?f_0=isbnissn&amp;q_0=9780674067325&amp;searchTitles=true</v>
      </c>
    </row>
    <row r="98" spans="1:14" ht="13.5">
      <c r="A98" s="4">
        <v>597</v>
      </c>
      <c r="B98" s="5" t="s">
        <v>4</v>
      </c>
      <c r="C98" s="5" t="s">
        <v>38</v>
      </c>
      <c r="D98" s="16" t="s">
        <v>887</v>
      </c>
      <c r="E98" s="16" t="s">
        <v>888</v>
      </c>
      <c r="F98" s="19" t="s">
        <v>493</v>
      </c>
      <c r="G98" s="19" t="s">
        <v>658</v>
      </c>
      <c r="H98" s="22" t="s">
        <v>39</v>
      </c>
      <c r="I98" s="12">
        <v>2012</v>
      </c>
      <c r="J98" s="12">
        <v>1</v>
      </c>
      <c r="K98" s="5" t="s">
        <v>40</v>
      </c>
      <c r="L98" s="5" t="s">
        <v>6</v>
      </c>
      <c r="M98" s="12">
        <v>1</v>
      </c>
      <c r="N98" s="30" t="str">
        <f>HYPERLINK("http://www.degruyter.com/doi/book/10.1515/9783110293777")</f>
        <v>http://www.degruyter.com/doi/book/10.1515/9783110293777</v>
      </c>
    </row>
    <row r="99" spans="1:14" ht="13.5">
      <c r="A99" s="4">
        <v>598</v>
      </c>
      <c r="B99" s="5" t="s">
        <v>4</v>
      </c>
      <c r="C99" s="5" t="s">
        <v>62</v>
      </c>
      <c r="D99" s="16">
        <v>346.2402</v>
      </c>
      <c r="E99" s="16" t="s">
        <v>889</v>
      </c>
      <c r="F99" s="19" t="s">
        <v>494</v>
      </c>
      <c r="G99" s="19" t="s">
        <v>659</v>
      </c>
      <c r="H99" s="22" t="s">
        <v>63</v>
      </c>
      <c r="I99" s="12">
        <v>2013</v>
      </c>
      <c r="J99" s="12">
        <v>1</v>
      </c>
      <c r="K99" s="5" t="s">
        <v>64</v>
      </c>
      <c r="L99" s="5" t="s">
        <v>65</v>
      </c>
      <c r="M99" s="12">
        <v>1</v>
      </c>
      <c r="N99" s="30" t="str">
        <f>HYPERLINK("http://dx.doi.org/10.1515/9783866539839")</f>
        <v>http://dx.doi.org/10.1515/9783866539839</v>
      </c>
    </row>
    <row r="100" spans="1:14" ht="13.5">
      <c r="A100" s="4">
        <v>599</v>
      </c>
      <c r="B100" s="5" t="s">
        <v>4</v>
      </c>
      <c r="C100" s="5" t="s">
        <v>25</v>
      </c>
      <c r="D100" s="16">
        <v>346.24</v>
      </c>
      <c r="E100" s="16" t="s">
        <v>890</v>
      </c>
      <c r="F100" s="19" t="s">
        <v>495</v>
      </c>
      <c r="G100" s="19" t="s">
        <v>660</v>
      </c>
      <c r="H100" s="22" t="s">
        <v>317</v>
      </c>
      <c r="I100" s="12">
        <v>2013</v>
      </c>
      <c r="J100" s="12">
        <v>1</v>
      </c>
      <c r="K100" s="5" t="s">
        <v>318</v>
      </c>
      <c r="L100" s="5" t="s">
        <v>65</v>
      </c>
      <c r="M100" s="12">
        <v>1</v>
      </c>
      <c r="N100" s="30" t="str">
        <f>HYPERLINK("http://dx.doi.org/10.1515/9783866539907")</f>
        <v>http://dx.doi.org/10.1515/9783866539907</v>
      </c>
    </row>
    <row r="101" spans="1:14" ht="13.5">
      <c r="A101" s="4">
        <v>600</v>
      </c>
      <c r="B101" s="5" t="s">
        <v>4</v>
      </c>
      <c r="C101" s="5" t="s">
        <v>68</v>
      </c>
      <c r="D101" s="16" t="s">
        <v>891</v>
      </c>
      <c r="E101" s="16" t="s">
        <v>892</v>
      </c>
      <c r="F101" s="19" t="s">
        <v>496</v>
      </c>
      <c r="G101" s="19" t="s">
        <v>661</v>
      </c>
      <c r="H101" s="22" t="s">
        <v>319</v>
      </c>
      <c r="I101" s="12">
        <v>2011</v>
      </c>
      <c r="J101" s="12">
        <v>1</v>
      </c>
      <c r="K101" s="5" t="s">
        <v>320</v>
      </c>
      <c r="L101" s="5" t="s">
        <v>6</v>
      </c>
      <c r="M101" s="12">
        <v>1</v>
      </c>
      <c r="N101" s="30" t="str">
        <f>HYPERLINK("http://dx.doi.org/10.1515/9783110255027")</f>
        <v>http://dx.doi.org/10.1515/9783110255027</v>
      </c>
    </row>
    <row r="102" spans="1:14" ht="13.5">
      <c r="A102" s="4">
        <v>601</v>
      </c>
      <c r="B102" s="5" t="s">
        <v>4</v>
      </c>
      <c r="C102" s="5" t="s">
        <v>41</v>
      </c>
      <c r="D102" s="16" t="s">
        <v>893</v>
      </c>
      <c r="E102" s="16" t="s">
        <v>894</v>
      </c>
      <c r="F102" s="19" t="s">
        <v>497</v>
      </c>
      <c r="G102" s="19" t="s">
        <v>662</v>
      </c>
      <c r="H102" s="22" t="s">
        <v>42</v>
      </c>
      <c r="I102" s="12">
        <v>2013</v>
      </c>
      <c r="J102" s="12">
        <v>1</v>
      </c>
      <c r="K102" s="5" t="s">
        <v>43</v>
      </c>
      <c r="L102" s="5" t="s">
        <v>28</v>
      </c>
      <c r="M102" s="12">
        <v>1</v>
      </c>
      <c r="N102" s="30" t="str">
        <f>HYPERLINK("http://dx.doi.org/10.4159/harvard.9780674073593")</f>
        <v>http://dx.doi.org/10.4159/harvard.9780674073593</v>
      </c>
    </row>
    <row r="103" spans="1:14" ht="13.5">
      <c r="A103" s="4">
        <v>602</v>
      </c>
      <c r="B103" s="5" t="s">
        <v>4</v>
      </c>
      <c r="C103" s="5" t="s">
        <v>289</v>
      </c>
      <c r="D103" s="16" t="s">
        <v>812</v>
      </c>
      <c r="E103" s="16" t="s">
        <v>895</v>
      </c>
      <c r="F103" s="19" t="s">
        <v>498</v>
      </c>
      <c r="G103" s="19" t="s">
        <v>663</v>
      </c>
      <c r="H103" s="22" t="s">
        <v>321</v>
      </c>
      <c r="I103" s="12">
        <v>2010</v>
      </c>
      <c r="J103" s="12">
        <v>1</v>
      </c>
      <c r="K103" s="5" t="s">
        <v>322</v>
      </c>
      <c r="L103" s="5" t="s">
        <v>6</v>
      </c>
      <c r="M103" s="12">
        <v>1</v>
      </c>
      <c r="N103" s="30" t="str">
        <f>HYPERLINK("http://www.degruyter.com/doi/book/10.1515/9783110245875")</f>
        <v>http://www.degruyter.com/doi/book/10.1515/9783110245875</v>
      </c>
    </row>
    <row r="104" spans="1:14" ht="13.5">
      <c r="A104" s="4">
        <v>603</v>
      </c>
      <c r="B104" s="5" t="s">
        <v>4</v>
      </c>
      <c r="C104" s="5" t="s">
        <v>83</v>
      </c>
      <c r="D104" s="16" t="s">
        <v>896</v>
      </c>
      <c r="E104" s="16" t="s">
        <v>897</v>
      </c>
      <c r="F104" s="19" t="s">
        <v>499</v>
      </c>
      <c r="G104" s="19" t="s">
        <v>664</v>
      </c>
      <c r="H104" s="22" t="s">
        <v>0</v>
      </c>
      <c r="I104" s="12">
        <v>2013</v>
      </c>
      <c r="J104" s="12">
        <v>1</v>
      </c>
      <c r="K104" s="5" t="s">
        <v>1</v>
      </c>
      <c r="L104" s="5" t="s">
        <v>28</v>
      </c>
      <c r="M104" s="12">
        <v>1</v>
      </c>
      <c r="N104" s="30" t="str">
        <f>HYPERLINK("http://dx.doi.org/10.4159/harvard.9780674074941")</f>
        <v>http://dx.doi.org/10.4159/harvard.9780674074941</v>
      </c>
    </row>
    <row r="105" spans="1:14" ht="13.5">
      <c r="A105" s="4">
        <v>604</v>
      </c>
      <c r="B105" s="5" t="s">
        <v>4</v>
      </c>
      <c r="C105" s="5" t="s">
        <v>25</v>
      </c>
      <c r="D105" s="16" t="s">
        <v>898</v>
      </c>
      <c r="E105" s="16" t="s">
        <v>899</v>
      </c>
      <c r="F105" s="19" t="s">
        <v>500</v>
      </c>
      <c r="G105" s="19" t="s">
        <v>665</v>
      </c>
      <c r="H105" s="22" t="s">
        <v>323</v>
      </c>
      <c r="I105" s="12">
        <v>2013</v>
      </c>
      <c r="J105" s="12">
        <v>1</v>
      </c>
      <c r="K105" s="5" t="s">
        <v>324</v>
      </c>
      <c r="L105" s="5" t="s">
        <v>28</v>
      </c>
      <c r="M105" s="12">
        <v>1</v>
      </c>
      <c r="N105" s="30" t="str">
        <f>HYPERLINK("http://dx.doi.org/10.4159/harvard.9780674074118")</f>
        <v>http://dx.doi.org/10.4159/harvard.9780674074118</v>
      </c>
    </row>
    <row r="106" spans="1:14" ht="13.5">
      <c r="A106" s="4">
        <v>605</v>
      </c>
      <c r="B106" s="5" t="s">
        <v>4</v>
      </c>
      <c r="C106" s="5" t="s">
        <v>83</v>
      </c>
      <c r="D106" s="16">
        <v>973.7</v>
      </c>
      <c r="E106" s="16" t="s">
        <v>900</v>
      </c>
      <c r="F106" s="19" t="s">
        <v>501</v>
      </c>
      <c r="G106" s="19" t="s">
        <v>666</v>
      </c>
      <c r="H106" s="22" t="s">
        <v>325</v>
      </c>
      <c r="I106" s="12">
        <v>2011</v>
      </c>
      <c r="J106" s="12">
        <v>1</v>
      </c>
      <c r="K106" s="5" t="s">
        <v>326</v>
      </c>
      <c r="L106" s="5" t="s">
        <v>28</v>
      </c>
      <c r="M106" s="12">
        <v>1</v>
      </c>
      <c r="N106" s="30" t="str">
        <f>HYPERLINK("http://dx.doi.org/10.4159/harvard.9780674060968")</f>
        <v>http://dx.doi.org/10.4159/harvard.9780674060968</v>
      </c>
    </row>
    <row r="107" spans="1:14" ht="13.5">
      <c r="A107" s="4">
        <v>606</v>
      </c>
      <c r="B107" s="5" t="s">
        <v>4</v>
      </c>
      <c r="C107" s="5" t="s">
        <v>356</v>
      </c>
      <c r="D107" s="16" t="s">
        <v>901</v>
      </c>
      <c r="E107" s="16" t="s">
        <v>902</v>
      </c>
      <c r="F107" s="19" t="s">
        <v>502</v>
      </c>
      <c r="G107" s="19" t="s">
        <v>667</v>
      </c>
      <c r="H107" s="22" t="s">
        <v>2</v>
      </c>
      <c r="I107" s="12">
        <v>2013</v>
      </c>
      <c r="J107" s="12">
        <v>2</v>
      </c>
      <c r="K107" s="5" t="s">
        <v>3</v>
      </c>
      <c r="L107" s="5" t="s">
        <v>139</v>
      </c>
      <c r="M107" s="12">
        <v>1</v>
      </c>
      <c r="N107" s="30" t="str">
        <f>HYPERLINK("http://www.degruyter.com/doi/book/10.1515/9783110289671")</f>
        <v>http://www.degruyter.com/doi/book/10.1515/9783110289671</v>
      </c>
    </row>
    <row r="108" spans="1:14" ht="13.5">
      <c r="A108" s="4">
        <v>607</v>
      </c>
      <c r="B108" s="5" t="s">
        <v>4</v>
      </c>
      <c r="C108" s="5" t="s">
        <v>71</v>
      </c>
      <c r="D108" s="16" t="s">
        <v>903</v>
      </c>
      <c r="E108" s="16" t="s">
        <v>904</v>
      </c>
      <c r="F108" s="19" t="s">
        <v>503</v>
      </c>
      <c r="G108" s="19" t="s">
        <v>668</v>
      </c>
      <c r="H108" s="22" t="s">
        <v>329</v>
      </c>
      <c r="I108" s="12">
        <v>2013</v>
      </c>
      <c r="J108" s="12">
        <v>1</v>
      </c>
      <c r="K108" s="5" t="s">
        <v>330</v>
      </c>
      <c r="L108" s="5" t="s">
        <v>164</v>
      </c>
      <c r="M108" s="12">
        <v>1</v>
      </c>
      <c r="N108" s="30" t="str">
        <f>HYPERLINK("http://dx.doi.org/10.1515/9783110308389")</f>
        <v>http://dx.doi.org/10.1515/9783110308389</v>
      </c>
    </row>
    <row r="109" spans="1:14" ht="13.5">
      <c r="A109" s="4">
        <v>608</v>
      </c>
      <c r="B109" s="5" t="s">
        <v>167</v>
      </c>
      <c r="C109" s="5" t="s">
        <v>327</v>
      </c>
      <c r="D109" s="16" t="s">
        <v>905</v>
      </c>
      <c r="E109" s="16" t="s">
        <v>906</v>
      </c>
      <c r="F109" s="19" t="s">
        <v>504</v>
      </c>
      <c r="G109" s="19" t="s">
        <v>669</v>
      </c>
      <c r="H109" s="22" t="s">
        <v>331</v>
      </c>
      <c r="I109" s="12">
        <v>2011</v>
      </c>
      <c r="J109" s="12">
        <v>1</v>
      </c>
      <c r="K109" s="5" t="s">
        <v>390</v>
      </c>
      <c r="L109" s="5" t="s">
        <v>164</v>
      </c>
      <c r="M109" s="12">
        <v>1</v>
      </c>
      <c r="N109" s="30" t="str">
        <f>HYPERLINK("http://www.degruyter.com/doi/book/10.1515/9783110224641")</f>
        <v>http://www.degruyter.com/doi/book/10.1515/9783110224641</v>
      </c>
    </row>
    <row r="110" spans="1:14" ht="13.5">
      <c r="A110" s="4">
        <v>609</v>
      </c>
      <c r="B110" s="5" t="s">
        <v>167</v>
      </c>
      <c r="C110" s="5" t="s">
        <v>167</v>
      </c>
      <c r="D110" s="16" t="s">
        <v>907</v>
      </c>
      <c r="E110" s="16" t="s">
        <v>908</v>
      </c>
      <c r="F110" s="19" t="s">
        <v>505</v>
      </c>
      <c r="G110" s="19" t="s">
        <v>670</v>
      </c>
      <c r="H110" s="22" t="s">
        <v>237</v>
      </c>
      <c r="I110" s="12">
        <v>2012</v>
      </c>
      <c r="J110" s="12">
        <v>1</v>
      </c>
      <c r="K110" s="5" t="s">
        <v>238</v>
      </c>
      <c r="L110" s="5" t="s">
        <v>164</v>
      </c>
      <c r="M110" s="12">
        <v>1</v>
      </c>
      <c r="N110" s="30" t="str">
        <f>HYPERLINK("http://www.degruyter.com/doi/book/10.1515/9783110246148")</f>
        <v>http://www.degruyter.com/doi/book/10.1515/9783110246148</v>
      </c>
    </row>
    <row r="111" spans="1:14" ht="13.5">
      <c r="A111" s="4">
        <v>610</v>
      </c>
      <c r="B111" s="5" t="s">
        <v>167</v>
      </c>
      <c r="C111" s="5" t="s">
        <v>327</v>
      </c>
      <c r="D111" s="16" t="s">
        <v>909</v>
      </c>
      <c r="E111" s="16" t="s">
        <v>910</v>
      </c>
      <c r="F111" s="19" t="s">
        <v>506</v>
      </c>
      <c r="G111" s="19" t="s">
        <v>671</v>
      </c>
      <c r="H111" s="22" t="s">
        <v>338</v>
      </c>
      <c r="I111" s="12">
        <v>2011</v>
      </c>
      <c r="J111" s="12">
        <v>1</v>
      </c>
      <c r="K111" s="5" t="s">
        <v>339</v>
      </c>
      <c r="L111" s="5" t="s">
        <v>164</v>
      </c>
      <c r="M111" s="12">
        <v>1</v>
      </c>
      <c r="N111" s="30" t="str">
        <f>HYPERLINK("http://www.degruyter.com/doi/book/10.1515/9783110249507")</f>
        <v>http://www.degruyter.com/doi/book/10.1515/9783110249507</v>
      </c>
    </row>
    <row r="112" spans="1:14" ht="13.5">
      <c r="A112" s="4">
        <v>611</v>
      </c>
      <c r="B112" s="5" t="s">
        <v>167</v>
      </c>
      <c r="C112" s="5" t="s">
        <v>167</v>
      </c>
      <c r="D112" s="16" t="s">
        <v>911</v>
      </c>
      <c r="E112" s="16" t="s">
        <v>912</v>
      </c>
      <c r="F112" s="19" t="s">
        <v>507</v>
      </c>
      <c r="G112" s="19" t="s">
        <v>672</v>
      </c>
      <c r="H112" s="22" t="s">
        <v>168</v>
      </c>
      <c r="I112" s="12">
        <v>2012</v>
      </c>
      <c r="J112" s="12">
        <v>2</v>
      </c>
      <c r="K112" s="5" t="s">
        <v>169</v>
      </c>
      <c r="L112" s="5" t="s">
        <v>164</v>
      </c>
      <c r="M112" s="12">
        <v>1</v>
      </c>
      <c r="N112" s="30" t="str">
        <f>HYPERLINK("http://dx.doi.org/10.1515/9783110278927")</f>
        <v>http://dx.doi.org/10.1515/9783110278927</v>
      </c>
    </row>
    <row r="113" spans="1:14" ht="13.5">
      <c r="A113" s="4">
        <v>612</v>
      </c>
      <c r="B113" s="5" t="s">
        <v>167</v>
      </c>
      <c r="C113" s="5" t="s">
        <v>167</v>
      </c>
      <c r="D113" s="16" t="s">
        <v>913</v>
      </c>
      <c r="E113" s="16" t="s">
        <v>914</v>
      </c>
      <c r="F113" s="19" t="s">
        <v>508</v>
      </c>
      <c r="G113" s="19" t="s">
        <v>673</v>
      </c>
      <c r="H113" s="22" t="s">
        <v>276</v>
      </c>
      <c r="I113" s="12">
        <v>2012</v>
      </c>
      <c r="J113" s="12">
        <v>1</v>
      </c>
      <c r="K113" s="5" t="s">
        <v>277</v>
      </c>
      <c r="L113" s="5" t="s">
        <v>164</v>
      </c>
      <c r="M113" s="12">
        <v>1</v>
      </c>
      <c r="N113" s="30" t="str">
        <f>HYPERLINK("http://dx.doi.org/10.1515/9783110276367")</f>
        <v>http://dx.doi.org/10.1515/9783110276367</v>
      </c>
    </row>
    <row r="114" spans="1:14" ht="13.5">
      <c r="A114" s="4">
        <v>613</v>
      </c>
      <c r="B114" s="5" t="s">
        <v>167</v>
      </c>
      <c r="C114" s="5" t="s">
        <v>167</v>
      </c>
      <c r="D114" s="16" t="s">
        <v>915</v>
      </c>
      <c r="E114" s="16" t="s">
        <v>916</v>
      </c>
      <c r="F114" s="19" t="s">
        <v>509</v>
      </c>
      <c r="G114" s="19" t="s">
        <v>674</v>
      </c>
      <c r="H114" s="22" t="s">
        <v>340</v>
      </c>
      <c r="I114" s="12">
        <v>2013</v>
      </c>
      <c r="J114" s="12">
        <v>1</v>
      </c>
      <c r="K114" s="5" t="s">
        <v>341</v>
      </c>
      <c r="L114" s="5" t="s">
        <v>28</v>
      </c>
      <c r="M114" s="12">
        <v>1</v>
      </c>
      <c r="N114" s="30" t="str">
        <f>HYPERLINK("http://dx.doi.org/10.4159/harvard.9780674067196")</f>
        <v>http://dx.doi.org/10.4159/harvard.9780674067196</v>
      </c>
    </row>
    <row r="115" spans="1:14" ht="13.5">
      <c r="A115" s="4">
        <v>614</v>
      </c>
      <c r="B115" s="5" t="s">
        <v>167</v>
      </c>
      <c r="C115" s="5" t="s">
        <v>342</v>
      </c>
      <c r="D115" s="16" t="s">
        <v>917</v>
      </c>
      <c r="E115" s="16" t="s">
        <v>918</v>
      </c>
      <c r="F115" s="19" t="s">
        <v>510</v>
      </c>
      <c r="G115" s="19" t="s">
        <v>675</v>
      </c>
      <c r="H115" s="22" t="s">
        <v>343</v>
      </c>
      <c r="I115" s="12">
        <v>2012</v>
      </c>
      <c r="J115" s="12">
        <v>1</v>
      </c>
      <c r="K115" s="7" t="s">
        <v>386</v>
      </c>
      <c r="L115" s="5" t="s">
        <v>28</v>
      </c>
      <c r="M115" s="12">
        <v>1</v>
      </c>
      <c r="N115" s="30" t="str">
        <f>HYPERLINK("http://dx.doi.org/10.4159/harvard.9780674062917")</f>
        <v>http://dx.doi.org/10.4159/harvard.9780674062917</v>
      </c>
    </row>
    <row r="116" spans="1:14" ht="13.5">
      <c r="A116" s="4">
        <v>615</v>
      </c>
      <c r="B116" s="5" t="s">
        <v>167</v>
      </c>
      <c r="C116" s="5" t="s">
        <v>327</v>
      </c>
      <c r="D116" s="16" t="s">
        <v>919</v>
      </c>
      <c r="E116" s="16" t="s">
        <v>920</v>
      </c>
      <c r="F116" s="19" t="s">
        <v>511</v>
      </c>
      <c r="G116" s="19" t="s">
        <v>676</v>
      </c>
      <c r="H116" s="22" t="s">
        <v>328</v>
      </c>
      <c r="I116" s="12">
        <v>2013</v>
      </c>
      <c r="J116" s="12">
        <v>1</v>
      </c>
      <c r="K116" s="5" t="s">
        <v>391</v>
      </c>
      <c r="L116" s="5" t="s">
        <v>164</v>
      </c>
      <c r="M116" s="12">
        <v>1</v>
      </c>
      <c r="N116" s="30" t="str">
        <f>HYPERLINK("http://www.degruyter.com/search?f_0=isbnissn&amp;q_0=9783110287073&amp;searchTitles=true")</f>
        <v>http://www.degruyter.com/search?f_0=isbnissn&amp;q_0=9783110287073&amp;searchTitles=true</v>
      </c>
    </row>
    <row r="117" spans="1:14" ht="13.5">
      <c r="A117" s="32">
        <v>616</v>
      </c>
      <c r="B117" s="33" t="s">
        <v>29</v>
      </c>
      <c r="C117" s="33" t="s">
        <v>161</v>
      </c>
      <c r="D117" s="34">
        <v>546</v>
      </c>
      <c r="E117" s="34" t="s">
        <v>921</v>
      </c>
      <c r="F117" s="35" t="s">
        <v>512</v>
      </c>
      <c r="G117" s="35" t="s">
        <v>677</v>
      </c>
      <c r="H117" s="36" t="s">
        <v>66</v>
      </c>
      <c r="I117" s="37">
        <v>2013</v>
      </c>
      <c r="J117" s="37">
        <v>1</v>
      </c>
      <c r="K117" s="33" t="s">
        <v>392</v>
      </c>
      <c r="L117" s="33" t="s">
        <v>164</v>
      </c>
      <c r="M117" s="38">
        <v>4</v>
      </c>
      <c r="N117" s="39" t="str">
        <f>HYPERLINK("http://www.degruyter.com/search?f_0=isbnissn&amp;q_0=9783110296594&amp;searchTitles=true")</f>
        <v>http://www.degruyter.com/search?f_0=isbnissn&amp;q_0=9783110296594&amp;searchTitles=true</v>
      </c>
    </row>
    <row r="118" spans="1:14" ht="13.5">
      <c r="A118" s="40"/>
      <c r="B118" s="41"/>
      <c r="C118" s="41"/>
      <c r="D118" s="42"/>
      <c r="E118" s="42"/>
      <c r="F118" s="43"/>
      <c r="G118" s="43"/>
      <c r="H118" s="44"/>
      <c r="I118" s="45"/>
      <c r="J118" s="45"/>
      <c r="K118" s="41"/>
      <c r="L118" s="41"/>
      <c r="M118" s="46"/>
      <c r="N118" s="54" t="str">
        <f>HYPERLINK("http://dx.doi.org/10.1515/9783110276596")</f>
        <v>http://dx.doi.org/10.1515/9783110276596</v>
      </c>
    </row>
    <row r="119" spans="1:14" ht="13.5">
      <c r="A119" s="47"/>
      <c r="B119" s="48"/>
      <c r="C119" s="48"/>
      <c r="D119" s="49"/>
      <c r="E119" s="49"/>
      <c r="F119" s="50"/>
      <c r="G119" s="50"/>
      <c r="H119" s="51"/>
      <c r="I119" s="52"/>
      <c r="J119" s="52"/>
      <c r="K119" s="48"/>
      <c r="L119" s="48"/>
      <c r="M119" s="53"/>
      <c r="N119" s="55" t="str">
        <f>HYPERLINK("http://dx.doi.org/10.1515/9783110276657")</f>
        <v>http://dx.doi.org/10.1515/9783110276657</v>
      </c>
    </row>
    <row r="120" spans="1:14" ht="13.5">
      <c r="A120" s="4">
        <v>617</v>
      </c>
      <c r="B120" s="5" t="s">
        <v>29</v>
      </c>
      <c r="C120" s="5" t="s">
        <v>30</v>
      </c>
      <c r="D120" s="16">
        <v>530.12</v>
      </c>
      <c r="E120" s="16" t="s">
        <v>922</v>
      </c>
      <c r="F120" s="19" t="s">
        <v>513</v>
      </c>
      <c r="G120" s="19" t="s">
        <v>678</v>
      </c>
      <c r="H120" s="22" t="s">
        <v>31</v>
      </c>
      <c r="I120" s="12">
        <v>2011</v>
      </c>
      <c r="J120" s="12">
        <v>1</v>
      </c>
      <c r="K120" s="5" t="s">
        <v>32</v>
      </c>
      <c r="L120" s="5" t="s">
        <v>28</v>
      </c>
      <c r="M120" s="12">
        <v>1</v>
      </c>
      <c r="N120" s="30" t="str">
        <f>HYPERLINK("http://dx.doi.org/10.4159/harvard.9780674060937")</f>
        <v>http://dx.doi.org/10.4159/harvard.9780674060937</v>
      </c>
    </row>
    <row r="121" spans="1:14" ht="13.5">
      <c r="A121" s="4">
        <v>618</v>
      </c>
      <c r="B121" s="5" t="s">
        <v>29</v>
      </c>
      <c r="C121" s="5" t="s">
        <v>30</v>
      </c>
      <c r="D121" s="16" t="s">
        <v>923</v>
      </c>
      <c r="E121" s="16" t="s">
        <v>924</v>
      </c>
      <c r="F121" s="19" t="s">
        <v>514</v>
      </c>
      <c r="G121" s="19" t="s">
        <v>679</v>
      </c>
      <c r="H121" s="22" t="s">
        <v>46</v>
      </c>
      <c r="I121" s="12">
        <v>2013</v>
      </c>
      <c r="J121" s="12">
        <v>1</v>
      </c>
      <c r="K121" s="5" t="s">
        <v>47</v>
      </c>
      <c r="L121" s="5" t="s">
        <v>28</v>
      </c>
      <c r="M121" s="12">
        <v>1</v>
      </c>
      <c r="N121" s="30" t="str">
        <f>HYPERLINK("http://www.degruyter.com/doi/book/10.4159/harvard.9780674073623")</f>
        <v>http://www.degruyter.com/doi/book/10.4159/harvard.9780674073623</v>
      </c>
    </row>
    <row r="122" spans="1:14" ht="13.5">
      <c r="A122" s="4">
        <v>619</v>
      </c>
      <c r="B122" s="5" t="s">
        <v>29</v>
      </c>
      <c r="C122" s="5" t="s">
        <v>30</v>
      </c>
      <c r="D122" s="16" t="s">
        <v>925</v>
      </c>
      <c r="E122" s="16" t="s">
        <v>926</v>
      </c>
      <c r="F122" s="19" t="s">
        <v>515</v>
      </c>
      <c r="G122" s="19" t="s">
        <v>680</v>
      </c>
      <c r="H122" s="22" t="s">
        <v>10</v>
      </c>
      <c r="I122" s="12">
        <v>2011</v>
      </c>
      <c r="J122" s="12">
        <v>1</v>
      </c>
      <c r="K122" s="5" t="s">
        <v>11</v>
      </c>
      <c r="L122" s="5" t="s">
        <v>28</v>
      </c>
      <c r="M122" s="12">
        <v>1</v>
      </c>
      <c r="N122" s="30" t="str">
        <f>HYPERLINK("http://dx.doi.org/10.4159/harvard.9780674062740")</f>
        <v>http://dx.doi.org/10.4159/harvard.9780674062740</v>
      </c>
    </row>
    <row r="123" spans="1:14" ht="13.5">
      <c r="A123" s="4">
        <v>620</v>
      </c>
      <c r="B123" s="5" t="s">
        <v>29</v>
      </c>
      <c r="C123" s="5" t="s">
        <v>48</v>
      </c>
      <c r="D123" s="16">
        <v>616.452</v>
      </c>
      <c r="E123" s="16" t="s">
        <v>927</v>
      </c>
      <c r="F123" s="19" t="s">
        <v>516</v>
      </c>
      <c r="G123" s="19" t="s">
        <v>681</v>
      </c>
      <c r="H123" s="22" t="s">
        <v>77</v>
      </c>
      <c r="I123" s="12">
        <v>2013</v>
      </c>
      <c r="J123" s="12">
        <v>1</v>
      </c>
      <c r="K123" s="5" t="s">
        <v>78</v>
      </c>
      <c r="L123" s="5" t="s">
        <v>28</v>
      </c>
      <c r="M123" s="12">
        <v>1</v>
      </c>
      <c r="N123" s="30" t="str">
        <f>HYPERLINK("http://dx.doi.org/10.4159/harvard.9780674074712")</f>
        <v>http://dx.doi.org/10.4159/harvard.9780674074712</v>
      </c>
    </row>
    <row r="124" spans="1:14" ht="13.5">
      <c r="A124" s="4">
        <v>621</v>
      </c>
      <c r="B124" s="5" t="s">
        <v>29</v>
      </c>
      <c r="C124" s="5" t="s">
        <v>161</v>
      </c>
      <c r="D124" s="16" t="s">
        <v>732</v>
      </c>
      <c r="E124" s="16" t="s">
        <v>928</v>
      </c>
      <c r="F124" s="19" t="s">
        <v>517</v>
      </c>
      <c r="G124" s="19" t="s">
        <v>682</v>
      </c>
      <c r="H124" s="22" t="s">
        <v>79</v>
      </c>
      <c r="I124" s="12">
        <v>2012</v>
      </c>
      <c r="J124" s="12">
        <v>1</v>
      </c>
      <c r="K124" s="5" t="s">
        <v>80</v>
      </c>
      <c r="L124" s="5" t="s">
        <v>164</v>
      </c>
      <c r="M124" s="12">
        <v>1</v>
      </c>
      <c r="N124" s="30" t="str">
        <f>HYPERLINK("http://dx.doi.org/10.1515/9783110240238")</f>
        <v>http://dx.doi.org/10.1515/9783110240238</v>
      </c>
    </row>
    <row r="125" spans="1:14" ht="13.5">
      <c r="A125" s="4">
        <v>622</v>
      </c>
      <c r="B125" s="5" t="s">
        <v>29</v>
      </c>
      <c r="C125" s="5" t="s">
        <v>81</v>
      </c>
      <c r="D125" s="16" t="s">
        <v>929</v>
      </c>
      <c r="E125" s="16" t="s">
        <v>930</v>
      </c>
      <c r="F125" s="19" t="s">
        <v>518</v>
      </c>
      <c r="G125" s="19" t="s">
        <v>683</v>
      </c>
      <c r="H125" s="22" t="s">
        <v>82</v>
      </c>
      <c r="I125" s="12">
        <v>2009</v>
      </c>
      <c r="J125" s="12">
        <v>1</v>
      </c>
      <c r="K125" s="5" t="s">
        <v>22</v>
      </c>
      <c r="L125" s="5" t="s">
        <v>164</v>
      </c>
      <c r="M125" s="12">
        <v>1</v>
      </c>
      <c r="N125" s="30" t="str">
        <f>HYPERLINK("http://dx.doi.org/10.1515/9783110213140")</f>
        <v>http://dx.doi.org/10.1515/9783110213140</v>
      </c>
    </row>
    <row r="126" spans="1:14" ht="13.5">
      <c r="A126" s="4">
        <v>623</v>
      </c>
      <c r="B126" s="5" t="s">
        <v>29</v>
      </c>
      <c r="C126" s="5" t="s">
        <v>48</v>
      </c>
      <c r="D126" s="16" t="s">
        <v>931</v>
      </c>
      <c r="E126" s="16" t="s">
        <v>932</v>
      </c>
      <c r="F126" s="19" t="s">
        <v>519</v>
      </c>
      <c r="G126" s="19" t="s">
        <v>684</v>
      </c>
      <c r="H126" s="22" t="s">
        <v>49</v>
      </c>
      <c r="I126" s="12">
        <v>2013</v>
      </c>
      <c r="J126" s="12">
        <v>1</v>
      </c>
      <c r="K126" s="5" t="s">
        <v>50</v>
      </c>
      <c r="L126" s="5" t="s">
        <v>164</v>
      </c>
      <c r="M126" s="12">
        <v>1</v>
      </c>
      <c r="N126" s="30" t="str">
        <f>HYPERLINK("http://www.degruyter.com/doi/book/10.1515/9783110229615")</f>
        <v>http://www.degruyter.com/doi/book/10.1515/9783110229615</v>
      </c>
    </row>
    <row r="127" spans="1:14" ht="13.5">
      <c r="A127" s="4">
        <v>624</v>
      </c>
      <c r="B127" s="5" t="s">
        <v>29</v>
      </c>
      <c r="C127" s="5" t="s">
        <v>12</v>
      </c>
      <c r="D127" s="16">
        <v>572.4358</v>
      </c>
      <c r="E127" s="16" t="s">
        <v>933</v>
      </c>
      <c r="F127" s="19" t="s">
        <v>520</v>
      </c>
      <c r="G127" s="19" t="s">
        <v>685</v>
      </c>
      <c r="H127" s="22" t="s">
        <v>13</v>
      </c>
      <c r="I127" s="12">
        <v>2013</v>
      </c>
      <c r="J127" s="12">
        <v>1</v>
      </c>
      <c r="K127" s="5" t="s">
        <v>393</v>
      </c>
      <c r="L127" s="5" t="s">
        <v>28</v>
      </c>
      <c r="M127" s="12">
        <v>1</v>
      </c>
      <c r="N127" s="30" t="str">
        <f>HYPERLINK("http://www.degruyter.com/search?f_0=isbnissn&amp;q_0=9780674068025&amp;searchTitles=true")</f>
        <v>http://www.degruyter.com/search?f_0=isbnissn&amp;q_0=9780674068025&amp;searchTitles=true</v>
      </c>
    </row>
    <row r="128" spans="1:14" ht="13.5">
      <c r="A128" s="4">
        <v>625</v>
      </c>
      <c r="B128" s="5" t="s">
        <v>29</v>
      </c>
      <c r="C128" s="5" t="s">
        <v>161</v>
      </c>
      <c r="D128" s="16" t="s">
        <v>934</v>
      </c>
      <c r="E128" s="16" t="s">
        <v>935</v>
      </c>
      <c r="F128" s="19" t="s">
        <v>521</v>
      </c>
      <c r="G128" s="19" t="s">
        <v>686</v>
      </c>
      <c r="H128" s="22" t="s">
        <v>346</v>
      </c>
      <c r="I128" s="12">
        <v>2013</v>
      </c>
      <c r="J128" s="12">
        <v>1</v>
      </c>
      <c r="K128" s="5" t="s">
        <v>347</v>
      </c>
      <c r="L128" s="5" t="s">
        <v>164</v>
      </c>
      <c r="M128" s="12">
        <v>1</v>
      </c>
      <c r="N128" s="30" t="str">
        <f>HYPERLINK("http://dx.doi.org/10.1515/9783110281194")</f>
        <v>http://dx.doi.org/10.1515/9783110281194</v>
      </c>
    </row>
    <row r="129" spans="1:14" ht="13.5">
      <c r="A129" s="4">
        <v>626</v>
      </c>
      <c r="B129" s="5" t="s">
        <v>29</v>
      </c>
      <c r="C129" s="5" t="s">
        <v>165</v>
      </c>
      <c r="D129" s="16" t="s">
        <v>936</v>
      </c>
      <c r="E129" s="16" t="s">
        <v>937</v>
      </c>
      <c r="F129" s="19" t="s">
        <v>522</v>
      </c>
      <c r="G129" s="19" t="s">
        <v>687</v>
      </c>
      <c r="H129" s="22" t="s">
        <v>93</v>
      </c>
      <c r="I129" s="12">
        <v>2012</v>
      </c>
      <c r="J129" s="12">
        <v>1</v>
      </c>
      <c r="K129" s="5" t="s">
        <v>94</v>
      </c>
      <c r="L129" s="5" t="s">
        <v>164</v>
      </c>
      <c r="M129" s="12">
        <v>1</v>
      </c>
      <c r="N129" s="30" t="str">
        <f>HYPERLINK("http://dx.doi.org/10.1515/9783110260281")</f>
        <v>http://dx.doi.org/10.1515/9783110260281</v>
      </c>
    </row>
    <row r="130" spans="1:14" ht="13.5">
      <c r="A130" s="4">
        <v>627</v>
      </c>
      <c r="B130" s="5" t="s">
        <v>29</v>
      </c>
      <c r="C130" s="5" t="s">
        <v>165</v>
      </c>
      <c r="D130" s="16" t="s">
        <v>938</v>
      </c>
      <c r="E130" s="16" t="s">
        <v>939</v>
      </c>
      <c r="F130" s="19" t="s">
        <v>523</v>
      </c>
      <c r="G130" s="19" t="s">
        <v>688</v>
      </c>
      <c r="H130" s="22" t="s">
        <v>166</v>
      </c>
      <c r="I130" s="12">
        <v>2013</v>
      </c>
      <c r="J130" s="12">
        <v>1</v>
      </c>
      <c r="K130" s="5" t="s">
        <v>23</v>
      </c>
      <c r="L130" s="5" t="s">
        <v>164</v>
      </c>
      <c r="M130" s="12">
        <v>1</v>
      </c>
      <c r="N130" s="30" t="str">
        <f>HYPERLINK("http://dx.doi.org/10.1515/9783110269246")</f>
        <v>http://dx.doi.org/10.1515/9783110269246</v>
      </c>
    </row>
    <row r="131" spans="1:14" ht="13.5">
      <c r="A131" s="4">
        <v>628</v>
      </c>
      <c r="B131" s="5" t="s">
        <v>29</v>
      </c>
      <c r="C131" s="5" t="s">
        <v>30</v>
      </c>
      <c r="D131" s="16" t="s">
        <v>940</v>
      </c>
      <c r="E131" s="16" t="s">
        <v>941</v>
      </c>
      <c r="F131" s="19" t="s">
        <v>524</v>
      </c>
      <c r="G131" s="19" t="s">
        <v>689</v>
      </c>
      <c r="H131" s="22" t="s">
        <v>103</v>
      </c>
      <c r="I131" s="12">
        <v>2012</v>
      </c>
      <c r="J131" s="12">
        <v>1</v>
      </c>
      <c r="K131" s="5" t="s">
        <v>104</v>
      </c>
      <c r="L131" s="5" t="s">
        <v>164</v>
      </c>
      <c r="M131" s="12">
        <v>1</v>
      </c>
      <c r="N131" s="30" t="str">
        <f>HYPERLINK("http://dx.doi.org/10.1515/9783110256062")</f>
        <v>http://dx.doi.org/10.1515/9783110256062</v>
      </c>
    </row>
    <row r="132" spans="1:14" ht="13.5">
      <c r="A132" s="4">
        <v>629</v>
      </c>
      <c r="B132" s="5" t="s">
        <v>29</v>
      </c>
      <c r="C132" s="5" t="s">
        <v>48</v>
      </c>
      <c r="D132" s="16">
        <v>581.47</v>
      </c>
      <c r="E132" s="16" t="s">
        <v>942</v>
      </c>
      <c r="F132" s="19" t="s">
        <v>525</v>
      </c>
      <c r="G132" s="19" t="s">
        <v>690</v>
      </c>
      <c r="H132" s="22" t="s">
        <v>105</v>
      </c>
      <c r="I132" s="12">
        <v>2013</v>
      </c>
      <c r="J132" s="12">
        <v>1</v>
      </c>
      <c r="K132" s="5" t="s">
        <v>106</v>
      </c>
      <c r="L132" s="5" t="s">
        <v>28</v>
      </c>
      <c r="M132" s="12">
        <v>1</v>
      </c>
      <c r="N132" s="30" t="str">
        <f>HYPERLINK("http://dx.doi.org/10.4159/harvard.9780674074200")</f>
        <v>http://dx.doi.org/10.4159/harvard.9780674074200</v>
      </c>
    </row>
    <row r="133" spans="1:14" ht="13.5">
      <c r="A133" s="4">
        <v>630</v>
      </c>
      <c r="B133" s="5" t="s">
        <v>29</v>
      </c>
      <c r="C133" s="5" t="s">
        <v>14</v>
      </c>
      <c r="D133" s="16" t="s">
        <v>737</v>
      </c>
      <c r="E133" s="16" t="s">
        <v>943</v>
      </c>
      <c r="F133" s="19" t="s">
        <v>526</v>
      </c>
      <c r="G133" s="19" t="s">
        <v>691</v>
      </c>
      <c r="H133" s="22" t="s">
        <v>15</v>
      </c>
      <c r="I133" s="12">
        <v>2012</v>
      </c>
      <c r="J133" s="12">
        <v>1</v>
      </c>
      <c r="K133" s="5" t="s">
        <v>24</v>
      </c>
      <c r="L133" s="5" t="s">
        <v>170</v>
      </c>
      <c r="M133" s="12">
        <v>1</v>
      </c>
      <c r="N133" s="30" t="str">
        <f>HYPERLINK("http://dx.doi.org/10.1524/9783486719895")</f>
        <v>http://dx.doi.org/10.1524/9783486719895</v>
      </c>
    </row>
    <row r="134" spans="1:14" ht="13.5">
      <c r="A134" s="25">
        <v>631</v>
      </c>
      <c r="B134" s="26" t="s">
        <v>29</v>
      </c>
      <c r="C134" s="26" t="s">
        <v>51</v>
      </c>
      <c r="D134" s="27">
        <v>152.32</v>
      </c>
      <c r="E134" s="27" t="s">
        <v>944</v>
      </c>
      <c r="F134" s="20" t="s">
        <v>527</v>
      </c>
      <c r="G134" s="20" t="s">
        <v>692</v>
      </c>
      <c r="H134" s="23" t="s">
        <v>111</v>
      </c>
      <c r="I134" s="28">
        <v>2012</v>
      </c>
      <c r="J134" s="28">
        <v>1</v>
      </c>
      <c r="K134" s="26" t="s">
        <v>112</v>
      </c>
      <c r="L134" s="26" t="s">
        <v>28</v>
      </c>
      <c r="M134" s="28">
        <v>1</v>
      </c>
      <c r="N134" s="31" t="s">
        <v>16</v>
      </c>
    </row>
    <row r="135" spans="1:14" ht="13.5">
      <c r="A135" s="4">
        <v>632</v>
      </c>
      <c r="B135" s="5" t="s">
        <v>29</v>
      </c>
      <c r="C135" s="5" t="s">
        <v>81</v>
      </c>
      <c r="D135" s="16" t="s">
        <v>945</v>
      </c>
      <c r="E135" s="16" t="s">
        <v>946</v>
      </c>
      <c r="F135" s="19" t="s">
        <v>528</v>
      </c>
      <c r="G135" s="19" t="s">
        <v>693</v>
      </c>
      <c r="H135" s="22" t="s">
        <v>118</v>
      </c>
      <c r="I135" s="12">
        <v>2013</v>
      </c>
      <c r="J135" s="12">
        <v>1</v>
      </c>
      <c r="K135" s="5" t="s">
        <v>119</v>
      </c>
      <c r="L135" s="5" t="s">
        <v>164</v>
      </c>
      <c r="M135" s="12">
        <v>1</v>
      </c>
      <c r="N135" s="30" t="str">
        <f>HYPERLINK("http://dx.doi.org/10.1515/9783110298512")</f>
        <v>http://dx.doi.org/10.1515/9783110298512</v>
      </c>
    </row>
    <row r="136" spans="1:14" ht="13.5">
      <c r="A136" s="4">
        <v>633</v>
      </c>
      <c r="B136" s="5" t="s">
        <v>29</v>
      </c>
      <c r="C136" s="5" t="s">
        <v>81</v>
      </c>
      <c r="D136" s="16" t="s">
        <v>947</v>
      </c>
      <c r="E136" s="16" t="s">
        <v>948</v>
      </c>
      <c r="F136" s="19" t="s">
        <v>529</v>
      </c>
      <c r="G136" s="19" t="s">
        <v>694</v>
      </c>
      <c r="H136" s="22" t="s">
        <v>127</v>
      </c>
      <c r="I136" s="12">
        <v>2013</v>
      </c>
      <c r="J136" s="12">
        <v>1</v>
      </c>
      <c r="K136" s="5" t="s">
        <v>128</v>
      </c>
      <c r="L136" s="5" t="s">
        <v>164</v>
      </c>
      <c r="M136" s="12">
        <v>1</v>
      </c>
      <c r="N136" s="30" t="str">
        <f>HYPERLINK("http://dx.doi.org/10.1515/9783110281149")</f>
        <v>http://dx.doi.org/10.1515/9783110281149</v>
      </c>
    </row>
    <row r="137" spans="1:14" ht="13.5">
      <c r="A137" s="4">
        <v>634</v>
      </c>
      <c r="B137" s="5" t="s">
        <v>29</v>
      </c>
      <c r="C137" s="5" t="s">
        <v>48</v>
      </c>
      <c r="D137" s="16">
        <v>591.7</v>
      </c>
      <c r="E137" s="16" t="s">
        <v>949</v>
      </c>
      <c r="F137" s="19" t="s">
        <v>530</v>
      </c>
      <c r="G137" s="19" t="s">
        <v>695</v>
      </c>
      <c r="H137" s="22" t="s">
        <v>129</v>
      </c>
      <c r="I137" s="12">
        <v>2011</v>
      </c>
      <c r="J137" s="12">
        <v>1</v>
      </c>
      <c r="K137" s="5" t="s">
        <v>130</v>
      </c>
      <c r="L137" s="5" t="s">
        <v>28</v>
      </c>
      <c r="M137" s="12">
        <v>1</v>
      </c>
      <c r="N137" s="30" t="str">
        <f>HYPERLINK("http://dx.doi.org/10.4159/harvard.9780674060852")</f>
        <v>http://dx.doi.org/10.4159/harvard.9780674060852</v>
      </c>
    </row>
    <row r="138" spans="1:14" ht="13.5">
      <c r="A138" s="4">
        <v>635</v>
      </c>
      <c r="B138" s="5" t="s">
        <v>29</v>
      </c>
      <c r="C138" s="5" t="s">
        <v>7</v>
      </c>
      <c r="D138" s="16">
        <v>616.042</v>
      </c>
      <c r="E138" s="16" t="s">
        <v>950</v>
      </c>
      <c r="F138" s="19" t="s">
        <v>531</v>
      </c>
      <c r="G138" s="19" t="s">
        <v>696</v>
      </c>
      <c r="H138" s="22" t="s">
        <v>8</v>
      </c>
      <c r="I138" s="12">
        <v>2013</v>
      </c>
      <c r="J138" s="12">
        <v>1</v>
      </c>
      <c r="K138" s="5" t="s">
        <v>9</v>
      </c>
      <c r="L138" s="5" t="s">
        <v>28</v>
      </c>
      <c r="M138" s="12">
        <v>1</v>
      </c>
      <c r="N138" s="30" t="str">
        <f>HYPERLINK("http://dx.doi.org/10.4159/harvard.9780674067769")</f>
        <v>http://dx.doi.org/10.4159/harvard.9780674067769</v>
      </c>
    </row>
    <row r="139" spans="1:14" ht="13.5">
      <c r="A139" s="4">
        <v>636</v>
      </c>
      <c r="B139" s="5" t="s">
        <v>29</v>
      </c>
      <c r="C139" s="5" t="s">
        <v>51</v>
      </c>
      <c r="D139" s="16" t="s">
        <v>951</v>
      </c>
      <c r="E139" s="16" t="s">
        <v>952</v>
      </c>
      <c r="F139" s="19" t="s">
        <v>532</v>
      </c>
      <c r="G139" s="19" t="s">
        <v>697</v>
      </c>
      <c r="H139" s="22" t="s">
        <v>52</v>
      </c>
      <c r="I139" s="12">
        <v>2012</v>
      </c>
      <c r="J139" s="12">
        <v>1</v>
      </c>
      <c r="K139" s="5" t="s">
        <v>53</v>
      </c>
      <c r="L139" s="5" t="s">
        <v>28</v>
      </c>
      <c r="M139" s="12">
        <v>1</v>
      </c>
      <c r="N139" s="30" t="str">
        <f>HYPERLINK("http://dx.doi.org/10.4159/harvard.9780674062757")</f>
        <v>http://dx.doi.org/10.4159/harvard.9780674062757</v>
      </c>
    </row>
    <row r="140" spans="1:14" ht="13.5">
      <c r="A140" s="25">
        <v>637</v>
      </c>
      <c r="B140" s="26" t="s">
        <v>29</v>
      </c>
      <c r="C140" s="26" t="s">
        <v>227</v>
      </c>
      <c r="D140" s="27" t="s">
        <v>953</v>
      </c>
      <c r="E140" s="27" t="s">
        <v>954</v>
      </c>
      <c r="F140" s="20" t="s">
        <v>533</v>
      </c>
      <c r="G140" s="20" t="s">
        <v>698</v>
      </c>
      <c r="H140" s="23" t="s">
        <v>228</v>
      </c>
      <c r="I140" s="28">
        <v>2012</v>
      </c>
      <c r="J140" s="28">
        <v>1</v>
      </c>
      <c r="K140" s="26" t="s">
        <v>229</v>
      </c>
      <c r="L140" s="26" t="s">
        <v>164</v>
      </c>
      <c r="M140" s="28">
        <v>1</v>
      </c>
      <c r="N140" s="31" t="s">
        <v>16</v>
      </c>
    </row>
    <row r="141" spans="1:14" ht="13.5">
      <c r="A141" s="4">
        <v>638</v>
      </c>
      <c r="B141" s="5" t="s">
        <v>29</v>
      </c>
      <c r="C141" s="5" t="s">
        <v>81</v>
      </c>
      <c r="D141" s="16" t="s">
        <v>955</v>
      </c>
      <c r="E141" s="16" t="s">
        <v>956</v>
      </c>
      <c r="F141" s="19" t="s">
        <v>534</v>
      </c>
      <c r="G141" s="19" t="s">
        <v>699</v>
      </c>
      <c r="H141" s="22" t="s">
        <v>233</v>
      </c>
      <c r="I141" s="12">
        <v>2013</v>
      </c>
      <c r="J141" s="12">
        <v>1</v>
      </c>
      <c r="K141" s="5" t="s">
        <v>234</v>
      </c>
      <c r="L141" s="5" t="s">
        <v>164</v>
      </c>
      <c r="M141" s="12">
        <v>1</v>
      </c>
      <c r="N141" s="30" t="str">
        <f>HYPERLINK("http://dx.doi.org/10.1515/9783110295313")</f>
        <v>http://dx.doi.org/10.1515/9783110295313</v>
      </c>
    </row>
    <row r="142" spans="1:14" ht="13.5">
      <c r="A142" s="4">
        <v>639</v>
      </c>
      <c r="B142" s="5" t="s">
        <v>29</v>
      </c>
      <c r="C142" s="5" t="s">
        <v>81</v>
      </c>
      <c r="D142" s="16" t="s">
        <v>957</v>
      </c>
      <c r="E142" s="16" t="s">
        <v>958</v>
      </c>
      <c r="F142" s="19" t="s">
        <v>535</v>
      </c>
      <c r="G142" s="19" t="s">
        <v>700</v>
      </c>
      <c r="H142" s="22" t="s">
        <v>258</v>
      </c>
      <c r="I142" s="12">
        <v>2013</v>
      </c>
      <c r="J142" s="12">
        <v>1</v>
      </c>
      <c r="K142" s="5" t="s">
        <v>259</v>
      </c>
      <c r="L142" s="5" t="s">
        <v>164</v>
      </c>
      <c r="M142" s="12">
        <v>1</v>
      </c>
      <c r="N142" s="30" t="str">
        <f>HYPERLINK("http://dx.doi.org/10.1515/9783110269840")</f>
        <v>http://dx.doi.org/10.1515/9783110269840</v>
      </c>
    </row>
    <row r="143" spans="1:14" ht="13.5">
      <c r="A143" s="4">
        <v>640</v>
      </c>
      <c r="B143" s="5" t="s">
        <v>29</v>
      </c>
      <c r="C143" s="5" t="s">
        <v>81</v>
      </c>
      <c r="D143" s="16" t="s">
        <v>959</v>
      </c>
      <c r="E143" s="16" t="s">
        <v>960</v>
      </c>
      <c r="F143" s="19" t="s">
        <v>536</v>
      </c>
      <c r="G143" s="19" t="s">
        <v>701</v>
      </c>
      <c r="H143" s="22" t="s">
        <v>263</v>
      </c>
      <c r="I143" s="12">
        <v>2011</v>
      </c>
      <c r="J143" s="12">
        <v>1</v>
      </c>
      <c r="K143" s="5" t="s">
        <v>264</v>
      </c>
      <c r="L143" s="5" t="s">
        <v>164</v>
      </c>
      <c r="M143" s="12">
        <v>1</v>
      </c>
      <c r="N143" s="30" t="str">
        <f>HYPERLINK("http://www.degruyter.com/doi/book/10.1515/9783110250114")</f>
        <v>http://www.degruyter.com/doi/book/10.1515/9783110250114</v>
      </c>
    </row>
    <row r="144" spans="1:14" ht="13.5">
      <c r="A144" s="4">
        <v>641</v>
      </c>
      <c r="B144" s="5" t="s">
        <v>29</v>
      </c>
      <c r="C144" s="5" t="s">
        <v>81</v>
      </c>
      <c r="D144" s="16">
        <v>570.151</v>
      </c>
      <c r="E144" s="16" t="s">
        <v>961</v>
      </c>
      <c r="F144" s="19" t="s">
        <v>537</v>
      </c>
      <c r="G144" s="19" t="s">
        <v>702</v>
      </c>
      <c r="H144" s="22" t="s">
        <v>332</v>
      </c>
      <c r="I144" s="12">
        <v>2013</v>
      </c>
      <c r="J144" s="12">
        <v>1</v>
      </c>
      <c r="K144" s="5" t="s">
        <v>333</v>
      </c>
      <c r="L144" s="5" t="s">
        <v>164</v>
      </c>
      <c r="M144" s="12">
        <v>1</v>
      </c>
      <c r="N144" s="30" t="str">
        <f>HYPERLINK("http://www.degruyter.com/search?f_0=isbnissn&amp;q_0=9783110288537&amp;searchTitles=true")</f>
        <v>http://www.degruyter.com/search?f_0=isbnissn&amp;q_0=9783110288537&amp;searchTitles=true</v>
      </c>
    </row>
    <row r="145" spans="1:14" ht="13.5">
      <c r="A145" s="4">
        <v>642</v>
      </c>
      <c r="B145" s="5" t="s">
        <v>29</v>
      </c>
      <c r="C145" s="5" t="s">
        <v>7</v>
      </c>
      <c r="D145" s="16" t="s">
        <v>962</v>
      </c>
      <c r="E145" s="16" t="s">
        <v>963</v>
      </c>
      <c r="F145" s="19" t="s">
        <v>538</v>
      </c>
      <c r="G145" s="19" t="s">
        <v>703</v>
      </c>
      <c r="H145" s="22" t="s">
        <v>56</v>
      </c>
      <c r="I145" s="12">
        <v>2011</v>
      </c>
      <c r="J145" s="12">
        <v>1</v>
      </c>
      <c r="K145" s="5" t="s">
        <v>57</v>
      </c>
      <c r="L145" s="5" t="s">
        <v>164</v>
      </c>
      <c r="M145" s="12">
        <v>1</v>
      </c>
      <c r="N145" s="30" t="str">
        <f>HYPERLINK("http://www.degruyter.com/doi/book/10.1515/9783110252361")</f>
        <v>http://www.degruyter.com/doi/book/10.1515/9783110252361</v>
      </c>
    </row>
    <row r="146" spans="1:14" ht="13.5">
      <c r="A146" s="4">
        <v>643</v>
      </c>
      <c r="B146" s="5" t="s">
        <v>29</v>
      </c>
      <c r="C146" s="5" t="s">
        <v>161</v>
      </c>
      <c r="D146" s="16" t="s">
        <v>964</v>
      </c>
      <c r="E146" s="16" t="s">
        <v>965</v>
      </c>
      <c r="F146" s="19" t="s">
        <v>539</v>
      </c>
      <c r="G146" s="19" t="s">
        <v>704</v>
      </c>
      <c r="H146" s="22" t="s">
        <v>162</v>
      </c>
      <c r="I146" s="12">
        <v>2013</v>
      </c>
      <c r="J146" s="12">
        <v>1</v>
      </c>
      <c r="K146" s="5" t="s">
        <v>163</v>
      </c>
      <c r="L146" s="5" t="s">
        <v>164</v>
      </c>
      <c r="M146" s="12">
        <v>1</v>
      </c>
      <c r="N146" s="30" t="str">
        <f>HYPERLINK("http://dx.doi.org/10.1515/9783110267426")</f>
        <v>http://dx.doi.org/10.1515/9783110267426</v>
      </c>
    </row>
    <row r="147" spans="1:14" ht="13.5">
      <c r="A147" s="4">
        <v>644</v>
      </c>
      <c r="B147" s="5" t="s">
        <v>29</v>
      </c>
      <c r="C147" s="5" t="s">
        <v>7</v>
      </c>
      <c r="D147" s="16" t="s">
        <v>966</v>
      </c>
      <c r="E147" s="16" t="s">
        <v>967</v>
      </c>
      <c r="F147" s="19" t="s">
        <v>540</v>
      </c>
      <c r="G147" s="19" t="s">
        <v>705</v>
      </c>
      <c r="H147" s="22" t="s">
        <v>44</v>
      </c>
      <c r="I147" s="12">
        <v>2013</v>
      </c>
      <c r="J147" s="12">
        <v>1</v>
      </c>
      <c r="K147" s="5" t="s">
        <v>45</v>
      </c>
      <c r="L147" s="5" t="s">
        <v>164</v>
      </c>
      <c r="M147" s="12">
        <v>1</v>
      </c>
      <c r="N147" s="30" t="str">
        <f>HYPERLINK("http://dx.doi.org/10.1515/9783110284959")</f>
        <v>http://dx.doi.org/10.1515/9783110284959</v>
      </c>
    </row>
    <row r="148" spans="1:14" ht="13.5">
      <c r="A148" s="4">
        <v>645</v>
      </c>
      <c r="B148" s="5" t="s">
        <v>29</v>
      </c>
      <c r="C148" s="5" t="s">
        <v>81</v>
      </c>
      <c r="D148" s="16">
        <v>519.23</v>
      </c>
      <c r="E148" s="16" t="s">
        <v>968</v>
      </c>
      <c r="F148" s="19" t="s">
        <v>541</v>
      </c>
      <c r="G148" s="19" t="s">
        <v>706</v>
      </c>
      <c r="H148" s="22" t="s">
        <v>148</v>
      </c>
      <c r="I148" s="12">
        <v>2013</v>
      </c>
      <c r="J148" s="12">
        <v>2</v>
      </c>
      <c r="K148" s="5" t="s">
        <v>149</v>
      </c>
      <c r="L148" s="5" t="s">
        <v>164</v>
      </c>
      <c r="M148" s="12">
        <v>1</v>
      </c>
      <c r="N148" s="30" t="str">
        <f>HYPERLINK("http://www.degruyter.com/search?f_0=isbnissn&amp;q_0=9783110293609&amp;searchTitles=true")</f>
        <v>http://www.degruyter.com/search?f_0=isbnissn&amp;q_0=9783110293609&amp;searchTitles=true</v>
      </c>
    </row>
    <row r="149" spans="1:14" ht="13.5">
      <c r="A149" s="4">
        <v>646</v>
      </c>
      <c r="B149" s="5" t="s">
        <v>29</v>
      </c>
      <c r="C149" s="5" t="s">
        <v>48</v>
      </c>
      <c r="D149" s="16" t="s">
        <v>969</v>
      </c>
      <c r="E149" s="16" t="s">
        <v>970</v>
      </c>
      <c r="F149" s="19" t="s">
        <v>542</v>
      </c>
      <c r="G149" s="19" t="s">
        <v>707</v>
      </c>
      <c r="H149" s="22" t="s">
        <v>159</v>
      </c>
      <c r="I149" s="12">
        <v>2013</v>
      </c>
      <c r="J149" s="12">
        <v>1</v>
      </c>
      <c r="K149" s="5" t="s">
        <v>160</v>
      </c>
      <c r="L149" s="5" t="s">
        <v>28</v>
      </c>
      <c r="M149" s="12">
        <v>1</v>
      </c>
      <c r="N149" s="30" t="str">
        <f>HYPERLINK("http://dx.doi.org/10.4159/harvard.9780674075542")</f>
        <v>http://dx.doi.org/10.4159/harvard.9780674075542</v>
      </c>
    </row>
    <row r="150" spans="1:14" ht="13.5">
      <c r="A150" s="4">
        <v>647</v>
      </c>
      <c r="B150" s="9" t="s">
        <v>29</v>
      </c>
      <c r="C150" s="9" t="s">
        <v>48</v>
      </c>
      <c r="D150" s="17" t="s">
        <v>971</v>
      </c>
      <c r="E150" s="17" t="s">
        <v>972</v>
      </c>
      <c r="F150" s="21" t="s">
        <v>543</v>
      </c>
      <c r="G150" s="21" t="s">
        <v>708</v>
      </c>
      <c r="H150" s="24" t="s">
        <v>336</v>
      </c>
      <c r="I150" s="8">
        <v>2013</v>
      </c>
      <c r="J150" s="8">
        <v>1</v>
      </c>
      <c r="K150" s="9" t="s">
        <v>337</v>
      </c>
      <c r="L150" s="9" t="s">
        <v>28</v>
      </c>
      <c r="M150" s="8">
        <v>1</v>
      </c>
      <c r="N150" s="30" t="str">
        <f>HYPERLINK("http://www.degruyter.com/doi/book/10.4159/harvard.9780674076419")</f>
        <v>http://www.degruyter.com/doi/book/10.4159/harvard.9780674076419</v>
      </c>
    </row>
    <row r="151" spans="1:14" ht="13.5">
      <c r="A151" s="4">
        <v>674</v>
      </c>
      <c r="B151" s="9" t="s">
        <v>4</v>
      </c>
      <c r="C151" s="9" t="s">
        <v>33</v>
      </c>
      <c r="D151" s="17" t="s">
        <v>812</v>
      </c>
      <c r="E151" s="17" t="s">
        <v>973</v>
      </c>
      <c r="F151" s="21" t="s">
        <v>544</v>
      </c>
      <c r="G151" s="21" t="s">
        <v>709</v>
      </c>
      <c r="H151" s="24" t="s">
        <v>181</v>
      </c>
      <c r="I151" s="8">
        <v>2012</v>
      </c>
      <c r="J151" s="8">
        <v>1</v>
      </c>
      <c r="K151" s="10" t="s">
        <v>17</v>
      </c>
      <c r="L151" s="9" t="s">
        <v>6</v>
      </c>
      <c r="M151" s="8">
        <v>1</v>
      </c>
      <c r="N151" s="30" t="str">
        <f>HYPERLINK("http://dx.doi.org/10.1515/9783110277203")</f>
        <v>http://dx.doi.org/10.1515/9783110277203</v>
      </c>
    </row>
    <row r="152" spans="1:14" ht="13.5">
      <c r="A152" s="4">
        <v>675</v>
      </c>
      <c r="B152" s="9" t="s">
        <v>4</v>
      </c>
      <c r="C152" s="9" t="s">
        <v>71</v>
      </c>
      <c r="D152" s="17" t="s">
        <v>974</v>
      </c>
      <c r="E152" s="17" t="s">
        <v>757</v>
      </c>
      <c r="F152" s="21" t="s">
        <v>545</v>
      </c>
      <c r="G152" s="21" t="s">
        <v>710</v>
      </c>
      <c r="H152" s="24" t="s">
        <v>182</v>
      </c>
      <c r="I152" s="8">
        <v>2012</v>
      </c>
      <c r="J152" s="8">
        <v>1</v>
      </c>
      <c r="K152" s="10" t="s">
        <v>18</v>
      </c>
      <c r="L152" s="9" t="s">
        <v>360</v>
      </c>
      <c r="M152" s="8">
        <v>1</v>
      </c>
      <c r="N152" s="30" t="str">
        <f>HYPERLINK("http://www.degruyter.com/search?f_0=isbnissn&amp;q_0=9783034609258&amp;searchTitles=true")</f>
        <v>http://www.degruyter.com/search?f_0=isbnissn&amp;q_0=9783034609258&amp;searchTitles=true</v>
      </c>
    </row>
    <row r="153" spans="1:14" ht="13.5">
      <c r="A153" s="4">
        <v>676</v>
      </c>
      <c r="B153" s="9" t="s">
        <v>4</v>
      </c>
      <c r="C153" s="9" t="s">
        <v>71</v>
      </c>
      <c r="D153" s="17">
        <v>720.47</v>
      </c>
      <c r="E153" s="17" t="s">
        <v>975</v>
      </c>
      <c r="F153" s="21" t="s">
        <v>546</v>
      </c>
      <c r="G153" s="21" t="s">
        <v>711</v>
      </c>
      <c r="H153" s="24" t="s">
        <v>183</v>
      </c>
      <c r="I153" s="8">
        <v>2012</v>
      </c>
      <c r="J153" s="8">
        <v>1</v>
      </c>
      <c r="K153" s="9" t="s">
        <v>367</v>
      </c>
      <c r="L153" s="9" t="s">
        <v>360</v>
      </c>
      <c r="M153" s="8">
        <v>1</v>
      </c>
      <c r="N153" s="30" t="str">
        <f>HYPERLINK("http://www.degruyter.com/search?f_0=isbnissn&amp;q_0=9783034611756&amp;searchTitles=true")</f>
        <v>http://www.degruyter.com/search?f_0=isbnissn&amp;q_0=9783034611756&amp;searchTitles=true</v>
      </c>
    </row>
    <row r="154" spans="1:14" ht="13.5">
      <c r="A154" s="4">
        <v>677</v>
      </c>
      <c r="B154" s="9" t="s">
        <v>4</v>
      </c>
      <c r="C154" s="9" t="s">
        <v>74</v>
      </c>
      <c r="D154" s="17">
        <v>113</v>
      </c>
      <c r="E154" s="17" t="s">
        <v>976</v>
      </c>
      <c r="F154" s="21" t="s">
        <v>547</v>
      </c>
      <c r="G154" s="21" t="s">
        <v>712</v>
      </c>
      <c r="H154" s="24" t="s">
        <v>184</v>
      </c>
      <c r="I154" s="8">
        <v>2012</v>
      </c>
      <c r="J154" s="8">
        <v>1</v>
      </c>
      <c r="K154" s="10" t="s">
        <v>19</v>
      </c>
      <c r="L154" s="9" t="s">
        <v>164</v>
      </c>
      <c r="M154" s="8">
        <v>1</v>
      </c>
      <c r="N154" s="30" t="str">
        <f>HYPERLINK("http://dx.doi.org/10.1515/9783110321807")</f>
        <v>http://dx.doi.org/10.1515/9783110321807</v>
      </c>
    </row>
    <row r="155" spans="1:14" ht="13.5">
      <c r="A155" s="4">
        <v>678</v>
      </c>
      <c r="B155" s="9" t="s">
        <v>4</v>
      </c>
      <c r="C155" s="9" t="s">
        <v>180</v>
      </c>
      <c r="D155" s="17" t="s">
        <v>977</v>
      </c>
      <c r="E155" s="17" t="s">
        <v>978</v>
      </c>
      <c r="F155" s="21" t="s">
        <v>548</v>
      </c>
      <c r="G155" s="21" t="s">
        <v>713</v>
      </c>
      <c r="H155" s="24" t="s">
        <v>185</v>
      </c>
      <c r="I155" s="8">
        <v>2012</v>
      </c>
      <c r="J155" s="8">
        <v>1</v>
      </c>
      <c r="K155" s="9" t="s">
        <v>186</v>
      </c>
      <c r="L155" s="9" t="s">
        <v>28</v>
      </c>
      <c r="M155" s="8">
        <v>1</v>
      </c>
      <c r="N155" s="30" t="str">
        <f>HYPERLINK("http://dx.doi.org/10.4159/harvard.9780674063242")</f>
        <v>http://dx.doi.org/10.4159/harvard.9780674063242</v>
      </c>
    </row>
    <row r="156" spans="1:14" ht="13.5">
      <c r="A156" s="4">
        <v>679</v>
      </c>
      <c r="B156" s="9" t="s">
        <v>4</v>
      </c>
      <c r="C156" s="9" t="s">
        <v>177</v>
      </c>
      <c r="D156" s="17" t="s">
        <v>979</v>
      </c>
      <c r="E156" s="17" t="s">
        <v>980</v>
      </c>
      <c r="F156" s="21" t="s">
        <v>549</v>
      </c>
      <c r="G156" s="21" t="s">
        <v>714</v>
      </c>
      <c r="H156" s="24" t="s">
        <v>187</v>
      </c>
      <c r="I156" s="8">
        <v>2012</v>
      </c>
      <c r="J156" s="8">
        <v>1</v>
      </c>
      <c r="K156" s="9" t="s">
        <v>368</v>
      </c>
      <c r="L156" s="9" t="s">
        <v>164</v>
      </c>
      <c r="M156" s="8">
        <v>1</v>
      </c>
      <c r="N156" s="30" t="str">
        <f>HYPERLINK("http://www.degruyter.com/doi/book/10.1515/9783110245608")</f>
        <v>http://www.degruyter.com/doi/book/10.1515/9783110245608</v>
      </c>
    </row>
    <row r="157" spans="1:14" ht="13.5">
      <c r="A157" s="4">
        <v>680</v>
      </c>
      <c r="B157" s="9" t="s">
        <v>4</v>
      </c>
      <c r="C157" s="9" t="s">
        <v>292</v>
      </c>
      <c r="D157" s="17" t="s">
        <v>853</v>
      </c>
      <c r="E157" s="17" t="s">
        <v>981</v>
      </c>
      <c r="F157" s="21" t="s">
        <v>550</v>
      </c>
      <c r="G157" s="21" t="s">
        <v>715</v>
      </c>
      <c r="H157" s="24" t="s">
        <v>188</v>
      </c>
      <c r="I157" s="13">
        <v>2013</v>
      </c>
      <c r="J157" s="8">
        <v>1</v>
      </c>
      <c r="K157" s="9" t="s">
        <v>189</v>
      </c>
      <c r="L157" s="9" t="s">
        <v>164</v>
      </c>
      <c r="M157" s="8">
        <v>1</v>
      </c>
      <c r="N157" s="30" t="str">
        <f>HYPERLINK("http://dx.doi.org/10.1515/9783110276381")</f>
        <v>http://dx.doi.org/10.1515/9783110276381</v>
      </c>
    </row>
    <row r="158" spans="1:14" ht="13.5">
      <c r="A158" s="4">
        <v>681</v>
      </c>
      <c r="B158" s="9" t="s">
        <v>4</v>
      </c>
      <c r="C158" s="9" t="s">
        <v>292</v>
      </c>
      <c r="D158" s="17" t="s">
        <v>982</v>
      </c>
      <c r="E158" s="17" t="s">
        <v>983</v>
      </c>
      <c r="F158" s="21" t="s">
        <v>551</v>
      </c>
      <c r="G158" s="21" t="s">
        <v>716</v>
      </c>
      <c r="H158" s="24" t="s">
        <v>190</v>
      </c>
      <c r="I158" s="8">
        <v>2012</v>
      </c>
      <c r="J158" s="8">
        <v>1</v>
      </c>
      <c r="K158" s="9" t="s">
        <v>191</v>
      </c>
      <c r="L158" s="9" t="s">
        <v>28</v>
      </c>
      <c r="M158" s="8">
        <v>1</v>
      </c>
      <c r="N158" s="30" t="str">
        <f>HYPERLINK("http://www.degruyter.com/search?f_0=isbnissn&amp;q_0=9780674067707&amp;searchTitles=true")</f>
        <v>http://www.degruyter.com/search?f_0=isbnissn&amp;q_0=9780674067707&amp;searchTitles=true</v>
      </c>
    </row>
    <row r="159" spans="1:14" ht="13.5">
      <c r="A159" s="4">
        <v>682</v>
      </c>
      <c r="B159" s="9" t="s">
        <v>4</v>
      </c>
      <c r="C159" s="9" t="s">
        <v>292</v>
      </c>
      <c r="D159" s="17">
        <v>930</v>
      </c>
      <c r="E159" s="17" t="s">
        <v>984</v>
      </c>
      <c r="F159" s="21" t="s">
        <v>552</v>
      </c>
      <c r="G159" s="21" t="s">
        <v>717</v>
      </c>
      <c r="H159" s="24" t="s">
        <v>192</v>
      </c>
      <c r="I159" s="8">
        <v>2012</v>
      </c>
      <c r="J159" s="8">
        <v>1</v>
      </c>
      <c r="K159" s="10" t="s">
        <v>383</v>
      </c>
      <c r="L159" s="9" t="s">
        <v>28</v>
      </c>
      <c r="M159" s="8">
        <v>1</v>
      </c>
      <c r="N159" s="30" t="str">
        <f>HYPERLINK("http://www.degruyter.com/search?f_0=isbnissn&amp;q_0=9780674067400&amp;searchTitles=true")</f>
        <v>http://www.degruyter.com/search?f_0=isbnissn&amp;q_0=9780674067400&amp;searchTitles=true</v>
      </c>
    </row>
    <row r="160" spans="1:14" ht="13.5">
      <c r="A160" s="4">
        <v>683</v>
      </c>
      <c r="B160" s="9" t="s">
        <v>4</v>
      </c>
      <c r="C160" s="9" t="s">
        <v>122</v>
      </c>
      <c r="D160" s="17" t="s">
        <v>985</v>
      </c>
      <c r="E160" s="17" t="s">
        <v>986</v>
      </c>
      <c r="F160" s="21" t="s">
        <v>553</v>
      </c>
      <c r="G160" s="21" t="s">
        <v>718</v>
      </c>
      <c r="H160" s="24" t="s">
        <v>193</v>
      </c>
      <c r="I160" s="8">
        <v>2012</v>
      </c>
      <c r="J160" s="8">
        <v>1</v>
      </c>
      <c r="K160" s="9" t="s">
        <v>194</v>
      </c>
      <c r="L160" s="9" t="s">
        <v>28</v>
      </c>
      <c r="M160" s="8">
        <v>1</v>
      </c>
      <c r="N160" s="30" t="str">
        <f>HYPERLINK("http://www.degruyter.com/search?f_0=isbnissn&amp;q_0=9780674067219&amp;searchTitles=true")</f>
        <v>http://www.degruyter.com/search?f_0=isbnissn&amp;q_0=9780674067219&amp;searchTitles=true</v>
      </c>
    </row>
    <row r="161" spans="1:14" ht="13.5">
      <c r="A161" s="4">
        <v>684</v>
      </c>
      <c r="B161" s="9" t="s">
        <v>4</v>
      </c>
      <c r="C161" s="9" t="s">
        <v>145</v>
      </c>
      <c r="D161" s="17" t="s">
        <v>987</v>
      </c>
      <c r="E161" s="17" t="s">
        <v>895</v>
      </c>
      <c r="F161" s="21" t="s">
        <v>554</v>
      </c>
      <c r="G161" s="21" t="s">
        <v>719</v>
      </c>
      <c r="H161" s="24" t="s">
        <v>195</v>
      </c>
      <c r="I161" s="8">
        <v>2012</v>
      </c>
      <c r="J161" s="8">
        <v>1</v>
      </c>
      <c r="K161" s="9" t="s">
        <v>196</v>
      </c>
      <c r="L161" s="9" t="s">
        <v>359</v>
      </c>
      <c r="M161" s="8">
        <v>1</v>
      </c>
      <c r="N161" s="30" t="str">
        <f>HYPERLINK("http://www.degruyter.com/doi/book/10.1515/9781614511458")</f>
        <v>http://www.degruyter.com/doi/book/10.1515/9781614511458</v>
      </c>
    </row>
    <row r="162" spans="1:14" ht="13.5">
      <c r="A162" s="4">
        <v>685</v>
      </c>
      <c r="B162" s="9" t="s">
        <v>4</v>
      </c>
      <c r="C162" s="9" t="s">
        <v>33</v>
      </c>
      <c r="D162" s="17">
        <v>302.201</v>
      </c>
      <c r="E162" s="17" t="s">
        <v>988</v>
      </c>
      <c r="F162" s="21" t="s">
        <v>555</v>
      </c>
      <c r="G162" s="21" t="s">
        <v>720</v>
      </c>
      <c r="H162" s="24" t="s">
        <v>197</v>
      </c>
      <c r="I162" s="13">
        <v>2013</v>
      </c>
      <c r="J162" s="8">
        <v>1</v>
      </c>
      <c r="K162" s="9" t="s">
        <v>198</v>
      </c>
      <c r="L162" s="9" t="s">
        <v>6</v>
      </c>
      <c r="M162" s="8">
        <v>1</v>
      </c>
      <c r="N162" s="30" t="str">
        <f>HYPERLINK("http://www.degruyter.com/doi/book/10.1515/9783110240450")</f>
        <v>http://www.degruyter.com/doi/book/10.1515/9783110240450</v>
      </c>
    </row>
    <row r="163" spans="1:14" ht="13.5">
      <c r="A163" s="4">
        <v>686</v>
      </c>
      <c r="B163" s="9" t="s">
        <v>29</v>
      </c>
      <c r="C163" s="9" t="s">
        <v>227</v>
      </c>
      <c r="D163" s="17" t="s">
        <v>989</v>
      </c>
      <c r="E163" s="17" t="s">
        <v>990</v>
      </c>
      <c r="F163" s="21" t="s">
        <v>556</v>
      </c>
      <c r="G163" s="21" t="s">
        <v>721</v>
      </c>
      <c r="H163" s="24" t="s">
        <v>199</v>
      </c>
      <c r="I163" s="8">
        <v>2012</v>
      </c>
      <c r="J163" s="8">
        <v>1</v>
      </c>
      <c r="K163" s="9" t="s">
        <v>369</v>
      </c>
      <c r="L163" s="9" t="s">
        <v>164</v>
      </c>
      <c r="M163" s="8">
        <v>1</v>
      </c>
      <c r="N163" s="30" t="str">
        <f>HYPERLINK("http://www.degruyter.com/doi/book/10.1515/9783110286403")</f>
        <v>http://www.degruyter.com/doi/book/10.1515/9783110286403</v>
      </c>
    </row>
    <row r="164" spans="1:14" ht="13.5">
      <c r="A164" s="4">
        <v>688</v>
      </c>
      <c r="B164" s="9" t="s">
        <v>4</v>
      </c>
      <c r="C164" s="9" t="s">
        <v>71</v>
      </c>
      <c r="D164" s="17">
        <v>668.9</v>
      </c>
      <c r="E164" s="17" t="s">
        <v>991</v>
      </c>
      <c r="F164" s="21" t="s">
        <v>557</v>
      </c>
      <c r="G164" s="21" t="s">
        <v>722</v>
      </c>
      <c r="H164" s="24" t="s">
        <v>372</v>
      </c>
      <c r="I164" s="8">
        <v>2011</v>
      </c>
      <c r="J164" s="8">
        <v>1</v>
      </c>
      <c r="K164" s="9" t="s">
        <v>370</v>
      </c>
      <c r="L164" s="9" t="s">
        <v>360</v>
      </c>
      <c r="M164" s="8">
        <v>1</v>
      </c>
      <c r="N164" s="30" t="str">
        <f>HYPERLINK("http://www.degruyter.com/search?f_0=isbnissn&amp;q_0=9783034614702&amp;searchTitles=true")</f>
        <v>http://www.degruyter.com/search?f_0=isbnissn&amp;q_0=9783034614702&amp;searchTitles=true</v>
      </c>
    </row>
    <row r="165" spans="1:14" ht="13.5">
      <c r="A165" s="4">
        <v>689</v>
      </c>
      <c r="B165" s="9" t="s">
        <v>4</v>
      </c>
      <c r="C165" s="9" t="s">
        <v>71</v>
      </c>
      <c r="D165" s="17">
        <v>720.285</v>
      </c>
      <c r="E165" s="17" t="s">
        <v>992</v>
      </c>
      <c r="F165" s="21" t="s">
        <v>558</v>
      </c>
      <c r="G165" s="21" t="s">
        <v>723</v>
      </c>
      <c r="H165" s="24" t="s">
        <v>200</v>
      </c>
      <c r="I165" s="8">
        <v>2011</v>
      </c>
      <c r="J165" s="8">
        <v>1</v>
      </c>
      <c r="K165" s="9" t="s">
        <v>371</v>
      </c>
      <c r="L165" s="9" t="s">
        <v>360</v>
      </c>
      <c r="M165" s="8">
        <v>1</v>
      </c>
      <c r="N165" s="30" t="str">
        <f>HYPERLINK("http://www.degruyter.com/search?f_0=isbnissn&amp;q_0=9783034614351&amp;searchTitles=true")</f>
        <v>http://www.degruyter.com/search?f_0=isbnissn&amp;q_0=9783034614351&amp;searchTitles=true</v>
      </c>
    </row>
    <row r="166" spans="1:14" ht="13.5">
      <c r="A166" s="4">
        <v>690</v>
      </c>
      <c r="B166" s="9" t="s">
        <v>4</v>
      </c>
      <c r="C166" s="9" t="s">
        <v>292</v>
      </c>
      <c r="D166" s="17" t="s">
        <v>727</v>
      </c>
      <c r="E166" s="17" t="s">
        <v>993</v>
      </c>
      <c r="F166" s="21" t="s">
        <v>559</v>
      </c>
      <c r="G166" s="21" t="s">
        <v>724</v>
      </c>
      <c r="H166" s="24" t="s">
        <v>201</v>
      </c>
      <c r="I166" s="8">
        <v>2010</v>
      </c>
      <c r="J166" s="8">
        <v>1</v>
      </c>
      <c r="K166" s="9" t="s">
        <v>202</v>
      </c>
      <c r="L166" s="9" t="s">
        <v>164</v>
      </c>
      <c r="M166" s="8">
        <v>1</v>
      </c>
      <c r="N166" s="30" t="str">
        <f>HYPERLINK("http://www.degruyter.com/doi/book/10.1515/9783110223569")</f>
        <v>http://www.degruyter.com/doi/book/10.1515/9783110223569</v>
      </c>
    </row>
    <row r="167" spans="1:14" ht="13.5">
      <c r="A167" s="4">
        <v>691</v>
      </c>
      <c r="B167" s="9" t="s">
        <v>4</v>
      </c>
      <c r="C167" s="9" t="s">
        <v>41</v>
      </c>
      <c r="D167" s="17" t="s">
        <v>994</v>
      </c>
      <c r="E167" s="17" t="s">
        <v>995</v>
      </c>
      <c r="F167" s="21" t="s">
        <v>560</v>
      </c>
      <c r="G167" s="21" t="s">
        <v>725</v>
      </c>
      <c r="H167" s="24" t="s">
        <v>203</v>
      </c>
      <c r="I167" s="8">
        <v>2011</v>
      </c>
      <c r="J167" s="8">
        <v>1</v>
      </c>
      <c r="K167" s="9" t="s">
        <v>204</v>
      </c>
      <c r="L167" s="9" t="s">
        <v>28</v>
      </c>
      <c r="M167" s="8">
        <v>1</v>
      </c>
      <c r="N167" s="30" t="str">
        <f>HYPERLINK("http://dx.doi.org/10.4159/harvard.9780674061019")</f>
        <v>http://dx.doi.org/10.4159/harvard.9780674061019</v>
      </c>
    </row>
    <row r="168" spans="1:14" ht="13.5">
      <c r="A168" s="4">
        <v>692</v>
      </c>
      <c r="B168" s="9" t="s">
        <v>29</v>
      </c>
      <c r="C168" s="9" t="s">
        <v>14</v>
      </c>
      <c r="D168" s="17" t="s">
        <v>996</v>
      </c>
      <c r="E168" s="17" t="s">
        <v>997</v>
      </c>
      <c r="F168" s="21" t="s">
        <v>561</v>
      </c>
      <c r="G168" s="21" t="s">
        <v>726</v>
      </c>
      <c r="H168" s="24" t="s">
        <v>205</v>
      </c>
      <c r="I168" s="8">
        <v>2011</v>
      </c>
      <c r="J168" s="8">
        <v>1</v>
      </c>
      <c r="K168" s="9" t="s">
        <v>206</v>
      </c>
      <c r="L168" s="9" t="s">
        <v>170</v>
      </c>
      <c r="M168" s="8">
        <v>1</v>
      </c>
      <c r="N168" s="30" t="str">
        <f>HYPERLINK("http://dx.doi.org/10.1524/9783486714463")</f>
        <v>http://dx.doi.org/10.1524/9783486714463</v>
      </c>
    </row>
  </sheetData>
  <sheetProtection/>
  <autoFilter ref="A1:N168"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&amp;L附件二：電子書清單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"/>
  <sheetViews>
    <sheetView zoomScalePageLayoutView="0" workbookViewId="0" topLeftCell="A1">
      <pane xSplit="9" topLeftCell="L1" activePane="topRight" state="frozen"/>
      <selection pane="topLeft" activeCell="A1" sqref="A1"/>
      <selection pane="topRight" activeCell="I19" sqref="I19"/>
    </sheetView>
  </sheetViews>
  <sheetFormatPr defaultColWidth="9.00390625" defaultRowHeight="15.75"/>
  <cols>
    <col min="1" max="1" width="5.50390625" style="0" customWidth="1"/>
    <col min="8" max="8" width="16.50390625" style="0" bestFit="1" customWidth="1"/>
    <col min="9" max="9" width="44.625" style="0" customWidth="1"/>
    <col min="10" max="11" width="5.375" style="0" bestFit="1" customWidth="1"/>
    <col min="13" max="13" width="6.625" style="0" customWidth="1"/>
    <col min="14" max="14" width="6.00390625" style="0" customWidth="1"/>
    <col min="15" max="15" width="5.375" style="0" customWidth="1"/>
    <col min="16" max="16" width="23.00390625" style="61" customWidth="1"/>
  </cols>
  <sheetData>
    <row r="1" spans="1:17" s="68" customFormat="1" ht="54.75">
      <c r="A1" s="64" t="s">
        <v>998</v>
      </c>
      <c r="B1" s="65" t="s">
        <v>999</v>
      </c>
      <c r="C1" s="64" t="s">
        <v>373</v>
      </c>
      <c r="D1" s="64" t="s">
        <v>374</v>
      </c>
      <c r="E1" s="66" t="s">
        <v>394</v>
      </c>
      <c r="F1" s="66" t="s">
        <v>395</v>
      </c>
      <c r="G1" s="67" t="s">
        <v>375</v>
      </c>
      <c r="H1" s="67" t="s">
        <v>376</v>
      </c>
      <c r="I1" s="64" t="s">
        <v>377</v>
      </c>
      <c r="J1" s="64" t="s">
        <v>378</v>
      </c>
      <c r="K1" s="64" t="s">
        <v>379</v>
      </c>
      <c r="L1" s="64" t="s">
        <v>380</v>
      </c>
      <c r="M1" s="64" t="s">
        <v>381</v>
      </c>
      <c r="N1" s="64" t="s">
        <v>382</v>
      </c>
      <c r="O1" s="64" t="s">
        <v>1000</v>
      </c>
      <c r="P1" s="69" t="s">
        <v>396</v>
      </c>
      <c r="Q1" s="64" t="s">
        <v>1001</v>
      </c>
    </row>
    <row r="2" spans="1:17" s="63" customFormat="1" ht="19.5" customHeight="1">
      <c r="A2" s="56">
        <v>3</v>
      </c>
      <c r="B2" s="57" t="s">
        <v>1003</v>
      </c>
      <c r="C2" s="57" t="s">
        <v>4</v>
      </c>
      <c r="D2" s="57" t="s">
        <v>67</v>
      </c>
      <c r="E2" s="58" t="s">
        <v>1004</v>
      </c>
      <c r="F2" s="58" t="s">
        <v>1005</v>
      </c>
      <c r="G2" s="59" t="s">
        <v>1006</v>
      </c>
      <c r="H2" s="60">
        <v>9780674050037</v>
      </c>
      <c r="I2" s="57" t="s">
        <v>1007</v>
      </c>
      <c r="J2" s="57">
        <v>1</v>
      </c>
      <c r="K2" s="57">
        <v>1</v>
      </c>
      <c r="L2" s="57" t="s">
        <v>1008</v>
      </c>
      <c r="M2" s="57" t="s">
        <v>28</v>
      </c>
      <c r="N2" s="57">
        <v>2011</v>
      </c>
      <c r="O2" s="57" t="s">
        <v>1002</v>
      </c>
      <c r="P2" s="62" t="str">
        <f>HYPERLINK("http://dx.doi.org/10.4159/Harvard.9780674062764")</f>
        <v>http://dx.doi.org/10.4159/Harvard.9780674062764</v>
      </c>
      <c r="Q2" s="57" t="s">
        <v>1009</v>
      </c>
    </row>
    <row r="3" spans="1:17" s="63" customFormat="1" ht="19.5" customHeight="1">
      <c r="A3" s="56">
        <v>4</v>
      </c>
      <c r="B3" s="57" t="s">
        <v>1010</v>
      </c>
      <c r="C3" s="57" t="s">
        <v>4</v>
      </c>
      <c r="D3" s="57" t="s">
        <v>41</v>
      </c>
      <c r="E3" s="58" t="s">
        <v>1011</v>
      </c>
      <c r="F3" s="58" t="s">
        <v>1012</v>
      </c>
      <c r="G3" s="59" t="s">
        <v>1013</v>
      </c>
      <c r="H3" s="60">
        <v>9783486597493</v>
      </c>
      <c r="I3" s="57" t="s">
        <v>1014</v>
      </c>
      <c r="J3" s="57">
        <v>1</v>
      </c>
      <c r="K3" s="57">
        <v>1</v>
      </c>
      <c r="L3" s="57" t="s">
        <v>1015</v>
      </c>
      <c r="M3" s="57" t="s">
        <v>170</v>
      </c>
      <c r="N3" s="57">
        <v>2011</v>
      </c>
      <c r="O3" s="57" t="s">
        <v>1002</v>
      </c>
      <c r="P3" s="62" t="str">
        <f>HYPERLINK("http://www.degruyter.com/search?f_0=isbnissn&amp;q_0=9783486709223&amp;searchTitles=true")</f>
        <v>http://www.degruyter.com/search?f_0=isbnissn&amp;q_0=9783486709223&amp;searchTitles=true</v>
      </c>
      <c r="Q3" s="57" t="s">
        <v>1009</v>
      </c>
    </row>
    <row r="4" spans="1:17" s="63" customFormat="1" ht="19.5" customHeight="1">
      <c r="A4" s="56">
        <v>5</v>
      </c>
      <c r="B4" s="57" t="s">
        <v>1016</v>
      </c>
      <c r="C4" s="57" t="s">
        <v>29</v>
      </c>
      <c r="D4" s="57" t="s">
        <v>48</v>
      </c>
      <c r="E4" s="58" t="s">
        <v>1017</v>
      </c>
      <c r="F4" s="58" t="s">
        <v>1018</v>
      </c>
      <c r="G4" s="59" t="s">
        <v>1019</v>
      </c>
      <c r="H4" s="60">
        <v>9780674072343</v>
      </c>
      <c r="I4" s="57" t="s">
        <v>1020</v>
      </c>
      <c r="J4" s="57">
        <v>1</v>
      </c>
      <c r="K4" s="57">
        <v>1</v>
      </c>
      <c r="L4" s="57" t="s">
        <v>1021</v>
      </c>
      <c r="M4" s="57" t="s">
        <v>28</v>
      </c>
      <c r="N4" s="57">
        <v>2011</v>
      </c>
      <c r="O4" s="57" t="s">
        <v>1002</v>
      </c>
      <c r="P4" s="62" t="str">
        <f>HYPERLINK("http://dx.doi.org/10.4159/Harvard.9780674061194")</f>
        <v>http://dx.doi.org/10.4159/Harvard.9780674061194</v>
      </c>
      <c r="Q4" s="5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嘉藥圖資管</cp:lastModifiedBy>
  <dcterms:created xsi:type="dcterms:W3CDTF">2014-07-17T00:51:48Z</dcterms:created>
  <dcterms:modified xsi:type="dcterms:W3CDTF">2014-12-23T08:28:22Z</dcterms:modified>
  <cp:category/>
  <cp:version/>
  <cp:contentType/>
  <cp:contentStatus/>
</cp:coreProperties>
</file>