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8" windowHeight="6960" activeTab="1"/>
  </bookViews>
  <sheets>
    <sheet name="2011" sheetId="1" r:id="rId1"/>
    <sheet name="2012" sheetId="2" r:id="rId2"/>
  </sheets>
  <definedNames>
    <definedName name="_xlnm._FilterDatabase" localSheetId="0" hidden="1">'2011'!$A$1:$M$214</definedName>
  </definedNames>
  <calcPr fullCalcOnLoad="1"/>
</workbook>
</file>

<file path=xl/sharedStrings.xml><?xml version="1.0" encoding="utf-8"?>
<sst xmlns="http://schemas.openxmlformats.org/spreadsheetml/2006/main" count="5173" uniqueCount="2729">
  <si>
    <t>Science &amp; Technology</t>
  </si>
  <si>
    <t>Mouratidis, Haralambos</t>
  </si>
  <si>
    <t>9781609607395</t>
  </si>
  <si>
    <t>advanced technologies management for retailing: frameworks and cases</t>
  </si>
  <si>
    <t>Pantano, Eleonora</t>
  </si>
  <si>
    <t>9781605669656</t>
  </si>
  <si>
    <t>e-commerce trends for organizational advancement: new applications and methods</t>
  </si>
  <si>
    <t>9781615209682</t>
  </si>
  <si>
    <t>electronic services: concepts, methodologies, tools and applications (3 vols.)</t>
  </si>
  <si>
    <t>USA, Information Resources Man</t>
  </si>
  <si>
    <t>9781615206124</t>
  </si>
  <si>
    <t>encyclopedia of e-business development and management in the global economy</t>
  </si>
  <si>
    <t>9781599049694</t>
  </si>
  <si>
    <t>engineering service oriented systems: a model driven approach</t>
  </si>
  <si>
    <t>, Bill Karakostas</t>
  </si>
  <si>
    <t>9781609605025</t>
  </si>
  <si>
    <t>impact of e-business technologies on public and private organizations: industry comparisons and perspectives</t>
  </si>
  <si>
    <t>Bak, Ozlem</t>
  </si>
  <si>
    <t>9781615206445</t>
  </si>
  <si>
    <t>innovation in business and enterprise: technologies and frameworks</t>
  </si>
  <si>
    <t>Al-Hakim, Latif</t>
  </si>
  <si>
    <t>9781609605308</t>
  </si>
  <si>
    <t>managing adaptability, intervention, and people in enterprise information systems</t>
  </si>
  <si>
    <t>Tavana, Madjid</t>
  </si>
  <si>
    <t>9781616928643</t>
  </si>
  <si>
    <t>managing global supply chain relationships: operations, strategies and practices</t>
  </si>
  <si>
    <t>Flynn, Barbara</t>
  </si>
  <si>
    <t>9781615206087</t>
  </si>
  <si>
    <t>managing risk in virtual enterprise networks: implementing supply chain principles</t>
  </si>
  <si>
    <t>Ponis, Stavros</t>
  </si>
  <si>
    <t>9781615208203</t>
  </si>
  <si>
    <t>service intelligence and service science: evolutionary technologies and challenges</t>
  </si>
  <si>
    <t>Leung, Ho-fung</t>
  </si>
  <si>
    <t>9781605668192</t>
  </si>
  <si>
    <t>tourism informatics: visual travel recommender systems, social communities, and user interface design</t>
  </si>
  <si>
    <t>Sharda, Nalin</t>
  </si>
  <si>
    <t>9781605667492</t>
  </si>
  <si>
    <t>complex data warehousing and knowledge discovery for advanced retrieval development: innovative methods and applications</t>
  </si>
  <si>
    <t>Nguyen, Tho Manh</t>
  </si>
  <si>
    <t>9781605669090</t>
  </si>
  <si>
    <t>dynamic and advanced data mining for progressing technological development: innovations and systemic approaches</t>
  </si>
  <si>
    <t>Ali, ABM Shawkat</t>
  </si>
  <si>
    <t>9781605661896</t>
  </si>
  <si>
    <t>semantic mining technologies for multimedia databases</t>
  </si>
  <si>
    <t>Tao, Dacheng</t>
  </si>
  <si>
    <t>9781605667188</t>
  </si>
  <si>
    <t>strategic advancements in utilizing data mining and warehousing technologies: new concepts and developments</t>
  </si>
  <si>
    <t>9781609601430</t>
  </si>
  <si>
    <t>academic podcasting and mobile assisted language learning: applications and outcomes</t>
  </si>
  <si>
    <t>Facer, Betty Rose</t>
  </si>
  <si>
    <t>9781616928568</t>
  </si>
  <si>
    <t>adaptation, resistance and access to instructional technologies: assessing future trends in education</t>
  </si>
  <si>
    <t>D'Agustino, Steven</t>
  </si>
  <si>
    <t>9781605668291</t>
  </si>
  <si>
    <t>adult learning in the digital age: perspectives on online technologies and outcomes</t>
  </si>
  <si>
    <t>Kidd, Terry T.</t>
  </si>
  <si>
    <t>9781599048178</t>
  </si>
  <si>
    <t>applied e-learning and e-teaching in higher education</t>
  </si>
  <si>
    <t>Donnelly, Roisin</t>
  </si>
  <si>
    <t>9781609605421</t>
  </si>
  <si>
    <t>assistive and augmentive communication for the disabled: intelligent technologies for communication, learning and teaching</t>
  </si>
  <si>
    <t>Theng, Lau Bee</t>
  </si>
  <si>
    <t>9781615208661</t>
  </si>
  <si>
    <t>distinctive distance education design: models for differentiated instruction</t>
  </si>
  <si>
    <t>Fuller, Richard G.</t>
  </si>
  <si>
    <t>9781616927905</t>
  </si>
  <si>
    <t>handbook of research on e-learning standards and interoperability: frameworks and issues</t>
  </si>
  <si>
    <t>Lazarinis, Fotis</t>
  </si>
  <si>
    <t>9781616928513</t>
  </si>
  <si>
    <t>mobile technologies and handheld devices for ubiquitous learning: research and pedagogy</t>
  </si>
  <si>
    <t>Ng, Wan</t>
  </si>
  <si>
    <t>9781609601522</t>
  </si>
  <si>
    <t>online courses and ict in education: emerging practices and applications</t>
  </si>
  <si>
    <t>Tomei, Lawrence A.</t>
  </si>
  <si>
    <t>9781609601164</t>
  </si>
  <si>
    <t>physical and virtual learning spaces in higher education: concepts for the modern learning environment</t>
  </si>
  <si>
    <t>Keppell, Mike</t>
  </si>
  <si>
    <t>9781615206209</t>
  </si>
  <si>
    <t>virtual environments for corporate education: employee learning and solutions</t>
  </si>
  <si>
    <t>Ritke-Jones, William</t>
  </si>
  <si>
    <t>9781609605483</t>
  </si>
  <si>
    <t>work-integrated learning in engineering, built environment and technology: diversity of practice in practice</t>
  </si>
  <si>
    <t>Keleher, Patrick</t>
  </si>
  <si>
    <t>9781605667386</t>
  </si>
  <si>
    <t>intelligent information systems and knowledge management for energy: applications for decision support, usage, and environmental protection</t>
  </si>
  <si>
    <t>Metaxiotis, Kostas</t>
  </si>
  <si>
    <t>9781616928483</t>
  </si>
  <si>
    <t>regional innovation systems and sustainable development: emerging technologies</t>
  </si>
  <si>
    <t>9781609605520</t>
  </si>
  <si>
    <t>computational modeling and simulation of intellect: current state and future perspectives</t>
  </si>
  <si>
    <t>Igelnik, Boris</t>
  </si>
  <si>
    <t>9781609606183</t>
  </si>
  <si>
    <t>conversational agents and natural language interaction: techniques and effective practices</t>
  </si>
  <si>
    <t>Perez-Marin, Diana</t>
  </si>
  <si>
    <t>9781615209163</t>
  </si>
  <si>
    <t>intelligent systems for machine olfaction: tools and methodologies</t>
  </si>
  <si>
    <t>Hines, Evor L.</t>
  </si>
  <si>
    <t>9781609605964</t>
  </si>
  <si>
    <t>intelligent, adaptive and reasoning technologies: new developments and applications</t>
  </si>
  <si>
    <t>Sugumaran, Vijayan</t>
  </si>
  <si>
    <t>9781616928612</t>
  </si>
  <si>
    <t>machine learning techniques for adaptive multimedia retrieval: technologies applications and perspectives</t>
  </si>
  <si>
    <t>Wei, Chia-Hung</t>
  </si>
  <si>
    <t>9781605668994</t>
  </si>
  <si>
    <t>multi-agent applications with evolutionary computation and biologically inspired technologies: intelligent techniques for ubiquity and optimization</t>
  </si>
  <si>
    <t>Chen, Shu-Heng</t>
  </si>
  <si>
    <t>9781615206308</t>
  </si>
  <si>
    <t>business intelligence in economic forecasting: technologies and techniques</t>
  </si>
  <si>
    <t>Wang, Jue</t>
  </si>
  <si>
    <t>9781615207688</t>
  </si>
  <si>
    <t>developing sustainable digital libraries: socio-technical perspectives</t>
  </si>
  <si>
    <t>Ashraf, Tariq</t>
  </si>
  <si>
    <t>9781615206186</t>
  </si>
  <si>
    <t>handbook of research on trends in product design and development: technological and organizational perspectives</t>
  </si>
  <si>
    <t>Silva, Arlindo</t>
  </si>
  <si>
    <t>9781605667027</t>
  </si>
  <si>
    <t>innovative knowledge management: concepts for organizational creativity and collaborative design</t>
  </si>
  <si>
    <t>Eardley, Alan</t>
  </si>
  <si>
    <t>knowledge management and business model innovation</t>
  </si>
  <si>
    <t>Malhotra, Yogesh</t>
  </si>
  <si>
    <t>2001</t>
  </si>
  <si>
    <t>9781616928889</t>
  </si>
  <si>
    <t>knowledge management in emerging economies: social, organizational and cultural implementation</t>
  </si>
  <si>
    <t>Al-Shammari, Minwir</t>
  </si>
  <si>
    <t>9781605669571</t>
  </si>
  <si>
    <t>biomedical image analysis and machine learning technologies: applications and techniques</t>
  </si>
  <si>
    <t>Gonzalez, Fabio A.</t>
  </si>
  <si>
    <t>9781616928452</t>
  </si>
  <si>
    <t>e-health systems quality and reliability: models and standards</t>
  </si>
  <si>
    <t>Moumtzoglou, Anastasius</t>
  </si>
  <si>
    <t>9781599040448</t>
  </si>
  <si>
    <t>kernel methods in bioengineering, signal and image processing</t>
  </si>
  <si>
    <t>Camps-Valls, Gustavo</t>
  </si>
  <si>
    <t>9781609608736</t>
  </si>
  <si>
    <t>management engineering for effective healthcare delivery: principles and applications</t>
  </si>
  <si>
    <t>Kolker, Alexander</t>
  </si>
  <si>
    <t>9781605664071</t>
  </si>
  <si>
    <t>digital sport for performance enhancement and competitive evolution: intelligent gaming technologies</t>
  </si>
  <si>
    <t>Pope, Nigel K. LI.</t>
  </si>
  <si>
    <t>9781616928308</t>
  </si>
  <si>
    <t>game sound technology and player interaction: concepts and developments</t>
  </si>
  <si>
    <t>Grimshaw, Mark</t>
  </si>
  <si>
    <t>9781615207183</t>
  </si>
  <si>
    <t>gaming and cognition: theories and practice from the learning sciences</t>
  </si>
  <si>
    <t>Eck, Richard Van</t>
  </si>
  <si>
    <t>9781609601942</t>
  </si>
  <si>
    <t>geospatial web services: advances in information interoperability</t>
  </si>
  <si>
    <t>Zhao, Peisheng</t>
  </si>
  <si>
    <t>9781605663852</t>
  </si>
  <si>
    <t>handbook of research on web 2.0, 3.0, and x.0: technologies, business, and social applications</t>
  </si>
  <si>
    <t>Murugesan, San</t>
  </si>
  <si>
    <t>9781599047911</t>
  </si>
  <si>
    <t>interactive web-based virtual reality with java 3d</t>
  </si>
  <si>
    <t>Ko, Chi Chung</t>
  </si>
  <si>
    <t>9781615207169</t>
  </si>
  <si>
    <t>interactive whiteboards for education: theory, research and practice</t>
  </si>
  <si>
    <t>Thomas, Michael</t>
  </si>
  <si>
    <t>9781609607753</t>
  </si>
  <si>
    <t>media in the ubiquitous era: ambient, social and gaming media</t>
  </si>
  <si>
    <t>Lugmayr, Artur</t>
  </si>
  <si>
    <t>9781609608224</t>
  </si>
  <si>
    <t>multiple sensorial media advances and applications: new developments in mulsemedia</t>
  </si>
  <si>
    <t>Ghinea, George</t>
  </si>
  <si>
    <t>9781615207404</t>
  </si>
  <si>
    <t>serious game design and development: technologies for training and learning</t>
  </si>
  <si>
    <t>Cannon-Bowers, Janis</t>
  </si>
  <si>
    <t>9781605668413</t>
  </si>
  <si>
    <t>telematics communication technologies and vehicular networks: wireless architectures and applications</t>
  </si>
  <si>
    <t>Huang, Chung-Ming</t>
  </si>
  <si>
    <t>9781605667201</t>
  </si>
  <si>
    <t>web engineering advancements and trends: building new dimensions of information technology</t>
  </si>
  <si>
    <t>Alkhatib, Ghazi</t>
  </si>
  <si>
    <t>9781616920135</t>
  </si>
  <si>
    <t>frameworks for ict policy: government, social and legal issues</t>
  </si>
  <si>
    <t>Adomi, Esharenana E.</t>
  </si>
  <si>
    <t>9781615208487</t>
  </si>
  <si>
    <t>handbook of research on information communication technology policy: trends, issues and advancements</t>
  </si>
  <si>
    <t>9781609600419</t>
  </si>
  <si>
    <t>handbook of research on methods and techniques for studying virtual communities: paradigms and phenomena (2 vol)</t>
  </si>
  <si>
    <t>Daniel, Ben Kei</t>
  </si>
  <si>
    <t>9781609608705</t>
  </si>
  <si>
    <t>virtual community building and the information society: current and future directions</t>
  </si>
  <si>
    <t>Morr, Christo El</t>
  </si>
  <si>
    <t>9781609607487</t>
  </si>
  <si>
    <t>dependability and computer engineering: concepts for software-intensive systems</t>
  </si>
  <si>
    <t>Petre, Luigia</t>
  </si>
  <si>
    <t>9781609605100</t>
  </si>
  <si>
    <t>knowledge engineering for software development life cycles: support technologies and applications</t>
  </si>
  <si>
    <t>Ramachandran, Muthu</t>
  </si>
  <si>
    <t>9781609602178</t>
  </si>
  <si>
    <t>modern software engineering concepts and practices: advanced approaches</t>
  </si>
  <si>
    <t>Do?ru, Ali H.</t>
  </si>
  <si>
    <t>9781609601072</t>
  </si>
  <si>
    <t>space-based technologies and commercialized development: economic implications and benefits</t>
  </si>
  <si>
    <t>Tkatchova, Stella</t>
  </si>
  <si>
    <t>9781615208685</t>
  </si>
  <si>
    <t>digital culture and e-tourism: technologies, applications and management approaches</t>
  </si>
  <si>
    <t>Lytras, Miltiadis</t>
  </si>
  <si>
    <t>9781616928797</t>
  </si>
  <si>
    <t>digital product management, technology and practice: interdisciplinary perspectives</t>
  </si>
  <si>
    <t>Strader, Troy J.</t>
  </si>
  <si>
    <t>9781605661193</t>
  </si>
  <si>
    <t>digital rights management for e-commerce systems</t>
  </si>
  <si>
    <t>Drossos, Lambros</t>
  </si>
  <si>
    <t>9781609601348</t>
  </si>
  <si>
    <t>e-business applications for product development and competitive growth: emerging technologies</t>
  </si>
  <si>
    <t>Lee, In</t>
  </si>
  <si>
    <t>9781616928827</t>
  </si>
  <si>
    <t>e-business issues, challenges and opportunities for smes: driving competitiveness</t>
  </si>
  <si>
    <t>Cruz-Cunha, Maria Manuela</t>
  </si>
  <si>
    <t>9781609604653</t>
  </si>
  <si>
    <t>e-business managerial aspects, solutions and case studies</t>
  </si>
  <si>
    <t>9781609604868</t>
  </si>
  <si>
    <t>electronic business interoperability: concepts, opportunities and challenges</t>
  </si>
  <si>
    <t>Kajan, Ejub</t>
  </si>
  <si>
    <t>9781615206247</t>
  </si>
  <si>
    <t>electronic globalized business and sustainable development through it management: strategies and perspectives</t>
  </si>
  <si>
    <t>Pablos, Patricia Ord??ez de</t>
  </si>
  <si>
    <t>9781605668093</t>
  </si>
  <si>
    <t>electronic supply network coordination in intelligent and dynamic environments: modeling and implementation</t>
  </si>
  <si>
    <t>Mahdavi, Iraj</t>
  </si>
  <si>
    <t>9781616920210</t>
  </si>
  <si>
    <t>enterprise information systems design, implementation and management: organizational applications</t>
  </si>
  <si>
    <t>9781609607579</t>
  </si>
  <si>
    <t>fashion supply chain management: industry and business analysis</t>
  </si>
  <si>
    <t>Choi, Tsan-Ming</t>
  </si>
  <si>
    <t>9781615206049</t>
  </si>
  <si>
    <t>LB1028.5 .H3165</t>
  </si>
  <si>
    <t>LB1028.3 .M59</t>
  </si>
  <si>
    <t>LB1028.5 .O488</t>
  </si>
  <si>
    <t>LB2324 .P47</t>
  </si>
  <si>
    <t>HD30.2122 .V55</t>
  </si>
  <si>
    <t>T65 .W896</t>
  </si>
  <si>
    <t>HD38.5.I54</t>
  </si>
  <si>
    <t>HC79.T4 R434</t>
  </si>
  <si>
    <t>Q325.5 .C654</t>
  </si>
  <si>
    <t>QA76.9.N38 C674</t>
  </si>
  <si>
    <t>TP159.C46 I48</t>
  </si>
  <si>
    <t>T58.6 .I5778</t>
  </si>
  <si>
    <t>QA76.9.D3 M28424</t>
  </si>
  <si>
    <t>QA76.76.I58 M78</t>
  </si>
  <si>
    <t>HD38.7 .B8717</t>
  </si>
  <si>
    <t>ZA4080 .D487</t>
  </si>
  <si>
    <t>TS171.4 .H36</t>
  </si>
  <si>
    <t>HD30.2 .I5365</t>
  </si>
  <si>
    <t>HD30.2 .K63684</t>
  </si>
  <si>
    <t>HD30.2 .K637244</t>
  </si>
  <si>
    <t>RC78.7.D35 B555</t>
  </si>
  <si>
    <t>R858 .E28</t>
  </si>
  <si>
    <t>TA335.K47</t>
  </si>
  <si>
    <t>RA971 .M34237</t>
  </si>
  <si>
    <t>GV745.D55</t>
  </si>
  <si>
    <t>QA76.76.C672 G366</t>
  </si>
  <si>
    <t>GV1469.3 .G425</t>
  </si>
  <si>
    <t>G70.212 .G4789</t>
  </si>
  <si>
    <t>TK5105.88817.H363</t>
  </si>
  <si>
    <t>QA76.73.J38.K595</t>
  </si>
  <si>
    <t>LB1043.5 .I645</t>
  </si>
  <si>
    <t>QA76.5915 .M43</t>
  </si>
  <si>
    <t>QA76.575 .M858</t>
  </si>
  <si>
    <t>GV1469.3 .S48</t>
  </si>
  <si>
    <t>TL272.58 .T45</t>
  </si>
  <si>
    <t>TK5105.888 .W3728</t>
  </si>
  <si>
    <t>HC59.72.I55 F73</t>
  </si>
  <si>
    <t>HC59.72.I55 H33</t>
  </si>
  <si>
    <t>TK5105.83 .H36</t>
  </si>
  <si>
    <t>TK5105.83 .V57</t>
  </si>
  <si>
    <t>TS173 .D47</t>
  </si>
  <si>
    <t>QA76.758 .K67</t>
  </si>
  <si>
    <t>QA76.758 .M62</t>
  </si>
  <si>
    <t>HD9711.75.A2 S633</t>
  </si>
  <si>
    <t>9781616928001</t>
  </si>
  <si>
    <t>9781615208814</t>
  </si>
  <si>
    <t>9781609606190</t>
  </si>
  <si>
    <t>9781616920227</t>
  </si>
  <si>
    <t>9781615207756</t>
  </si>
  <si>
    <t>9781616928926</t>
  </si>
  <si>
    <t>9781615207114</t>
  </si>
  <si>
    <t>9781609601683</t>
  </si>
  <si>
    <t>9781609600211</t>
  </si>
  <si>
    <t>9781609600242</t>
  </si>
  <si>
    <t>9781609601713</t>
  </si>
  <si>
    <t>9781616928575</t>
  </si>
  <si>
    <t>9781605667669</t>
  </si>
  <si>
    <t>9781605662565</t>
  </si>
  <si>
    <t>9781605663548</t>
  </si>
  <si>
    <t>9781599049311</t>
  </si>
  <si>
    <t>9781609600310</t>
  </si>
  <si>
    <t>9781616920166</t>
  </si>
  <si>
    <t>9781615208739</t>
  </si>
  <si>
    <t>9781605669625</t>
  </si>
  <si>
    <t>9781615208296</t>
  </si>
  <si>
    <t>9781605663487</t>
  </si>
  <si>
    <t>9781609606251</t>
  </si>
  <si>
    <t>9781605667096</t>
  </si>
  <si>
    <t>9781591408635</t>
  </si>
  <si>
    <t>9781615209910</t>
  </si>
  <si>
    <t>9781616920043</t>
  </si>
  <si>
    <t>9781609604691</t>
  </si>
  <si>
    <t>9781609600341</t>
  </si>
  <si>
    <t>9781609604912</t>
  </si>
  <si>
    <t>9781615208173</t>
  </si>
  <si>
    <t>9781615209774</t>
  </si>
  <si>
    <t>9781609600648</t>
  </si>
  <si>
    <t>9781609600181</t>
  </si>
  <si>
    <t>9781609601867</t>
  </si>
  <si>
    <t>9781615207770</t>
  </si>
  <si>
    <t>9781615208050</t>
  </si>
  <si>
    <t>9781609607326</t>
  </si>
  <si>
    <t>9781615209033</t>
  </si>
  <si>
    <t>9781609604776</t>
  </si>
  <si>
    <t>9781609605674</t>
  </si>
  <si>
    <t>9781609605698</t>
  </si>
  <si>
    <t>9781605662909</t>
  </si>
  <si>
    <t>9781615209736</t>
  </si>
  <si>
    <t>9781609600273</t>
  </si>
  <si>
    <t>9781615207015</t>
  </si>
  <si>
    <t>9781605667928</t>
  </si>
  <si>
    <t>9781609605636</t>
  </si>
  <si>
    <t>9781609605711</t>
  </si>
  <si>
    <t>9781605662503</t>
  </si>
  <si>
    <t>9781609601898</t>
  </si>
  <si>
    <t>9781605667072</t>
  </si>
  <si>
    <t>9781609607944</t>
  </si>
  <si>
    <t>9781615209255</t>
  </si>
  <si>
    <t>9781616928315</t>
  </si>
  <si>
    <t>9781609605230</t>
  </si>
  <si>
    <t>9781605668888</t>
  </si>
  <si>
    <t>9781615207718</t>
  </si>
  <si>
    <t>9781615207831</t>
  </si>
  <si>
    <t>9781615207374</t>
  </si>
  <si>
    <t>9781605663265</t>
  </si>
  <si>
    <t>9781609608514</t>
  </si>
  <si>
    <t>9781609607777</t>
  </si>
  <si>
    <t>9781609601973</t>
  </si>
  <si>
    <t>9781609608330</t>
  </si>
  <si>
    <t>9781615206018</t>
  </si>
  <si>
    <t>9781609608248</t>
  </si>
  <si>
    <t>9781609605193</t>
  </si>
  <si>
    <t>9781609602093</t>
  </si>
  <si>
    <t>9781609608279</t>
  </si>
  <si>
    <t>9781609607357</t>
  </si>
  <si>
    <t>9781609608606</t>
  </si>
  <si>
    <t>9781605668505</t>
  </si>
  <si>
    <t>9781605667508</t>
  </si>
  <si>
    <t>9781609606039</t>
  </si>
  <si>
    <t>9781605668000</t>
  </si>
  <si>
    <t>9781609602123</t>
  </si>
  <si>
    <t>9781615208074</t>
  </si>
  <si>
    <t>9781609604936</t>
  </si>
  <si>
    <t>9781605669281</t>
  </si>
  <si>
    <t>9781615208494</t>
  </si>
  <si>
    <t>9781616927974</t>
  </si>
  <si>
    <t>9781605661780</t>
  </si>
  <si>
    <t>9781605667942</t>
  </si>
  <si>
    <t>9781609600860</t>
  </si>
  <si>
    <t>9781615208371</t>
  </si>
  <si>
    <t>9781609607388</t>
  </si>
  <si>
    <t>9781605669649</t>
  </si>
  <si>
    <t>9781615209675</t>
  </si>
  <si>
    <t>9781615206117</t>
  </si>
  <si>
    <t>9781599049687</t>
  </si>
  <si>
    <t>9781609605018</t>
  </si>
  <si>
    <t>9781615206438</t>
  </si>
  <si>
    <t>9781609605292</t>
  </si>
  <si>
    <t>9781616928629</t>
  </si>
  <si>
    <t>9781615206070</t>
  </si>
  <si>
    <t>9781615208197</t>
  </si>
  <si>
    <t>9781605668185</t>
  </si>
  <si>
    <t>9781605667485</t>
  </si>
  <si>
    <t>9781605669083</t>
  </si>
  <si>
    <t>9781605661889</t>
  </si>
  <si>
    <t>9781605667171</t>
  </si>
  <si>
    <t>9781609601416</t>
  </si>
  <si>
    <t>9781616928544</t>
  </si>
  <si>
    <t>9781605668284</t>
  </si>
  <si>
    <t>9781599048147</t>
  </si>
  <si>
    <t>9781609605414</t>
  </si>
  <si>
    <t>9781615208654</t>
  </si>
  <si>
    <t>9781616927899</t>
  </si>
  <si>
    <t>9781616928490</t>
  </si>
  <si>
    <t>9781609601508</t>
  </si>
  <si>
    <t>9781609601140</t>
  </si>
  <si>
    <t>9781615206193</t>
  </si>
  <si>
    <t>9781609605476</t>
  </si>
  <si>
    <t>9781605667379</t>
  </si>
  <si>
    <t>9781616928469</t>
  </si>
  <si>
    <t>9781609605513</t>
  </si>
  <si>
    <t>9781609606176</t>
  </si>
  <si>
    <t>9781615209156</t>
  </si>
  <si>
    <t>9781609605957</t>
  </si>
  <si>
    <t>9781616928599</t>
  </si>
  <si>
    <t>9781605668987</t>
  </si>
  <si>
    <t>9781615206292</t>
  </si>
  <si>
    <t>9781615207671</t>
  </si>
  <si>
    <t>9781615206179</t>
  </si>
  <si>
    <t>9781605667010</t>
  </si>
  <si>
    <t>9781878289988</t>
  </si>
  <si>
    <t>9781616928865</t>
  </si>
  <si>
    <t>9781605669564</t>
  </si>
  <si>
    <t>9781616928438</t>
  </si>
  <si>
    <t>9781599040424</t>
  </si>
  <si>
    <t>9781609608729</t>
  </si>
  <si>
    <t>9781605664064</t>
  </si>
  <si>
    <t>9781616928285</t>
  </si>
  <si>
    <t>9781615207176</t>
  </si>
  <si>
    <t>9781609601928</t>
  </si>
  <si>
    <t>9781605663845</t>
  </si>
  <si>
    <t>9781599047898</t>
  </si>
  <si>
    <t>9781615207152</t>
  </si>
  <si>
    <t>9781609607746</t>
  </si>
  <si>
    <t>9781609608217</t>
  </si>
  <si>
    <t>9781615207398</t>
  </si>
  <si>
    <t>9781605668406</t>
  </si>
  <si>
    <t>9781605667195</t>
  </si>
  <si>
    <t>9781616920128</t>
  </si>
  <si>
    <t>9781615208470</t>
  </si>
  <si>
    <t>9781609600402</t>
  </si>
  <si>
    <t>9781609608699</t>
  </si>
  <si>
    <t>9781609607470</t>
  </si>
  <si>
    <t>9781609605094</t>
  </si>
  <si>
    <t>9781609602154</t>
  </si>
  <si>
    <t>9781609601058</t>
  </si>
  <si>
    <t>著者</t>
  </si>
  <si>
    <t>主題</t>
  </si>
  <si>
    <t>題名</t>
  </si>
  <si>
    <t>杜威十進分類號</t>
  </si>
  <si>
    <t>國會分類號</t>
  </si>
  <si>
    <t>next generation mobile networks and ubiquitous computing</t>
  </si>
  <si>
    <t>Pierre, Samuel</t>
  </si>
  <si>
    <t>9781609601911</t>
  </si>
  <si>
    <t>online multimedia advertising: techniques and technologies</t>
  </si>
  <si>
    <t>Hua, Xian-Sheng</t>
  </si>
  <si>
    <t>9781605667089</t>
  </si>
  <si>
    <t>optical access networks and advanced photonics: technologies and deployment strategies</t>
  </si>
  <si>
    <t>Chochliouros, Ioannis P.</t>
  </si>
  <si>
    <t>9781609607951</t>
  </si>
  <si>
    <t>performance and dependability in service computing: concepts, techniques and research directions</t>
  </si>
  <si>
    <t>Cardellini, Valeria</t>
  </si>
  <si>
    <t>9781615209262</t>
  </si>
  <si>
    <t>signal processing, perceptual coding and watermarking of digital audio: advanced technologies and models</t>
  </si>
  <si>
    <t>He, Xing</t>
  </si>
  <si>
    <t>9781616928339</t>
  </si>
  <si>
    <t>streaming media architectures, techniques, and applications: recent advances</t>
  </si>
  <si>
    <t>Zhu, Ce</t>
  </si>
  <si>
    <t>9781609605247</t>
  </si>
  <si>
    <t>web engineered applications for evolving organizations: emerging knowledge</t>
  </si>
  <si>
    <t>Alkhatib, Ghazi I.</t>
  </si>
  <si>
    <t>9781605668895</t>
  </si>
  <si>
    <t>web-based supply chain management and digital signal processing: methods for effective information administration and transmission</t>
  </si>
  <si>
    <t>Ramachandra, Manjunath</t>
  </si>
  <si>
    <t>9781615207725</t>
  </si>
  <si>
    <t>wireless network traffic and quality of service support: trends and standards</t>
  </si>
  <si>
    <t>Lagkas, Thomas</t>
  </si>
  <si>
    <t>Security Technologies, Ethics and Law</t>
  </si>
  <si>
    <t>9781615207848</t>
  </si>
  <si>
    <t>applied cryptography for cyber security and defense: information encryption and cyphering</t>
  </si>
  <si>
    <t>Nemati, Hamid R.</t>
  </si>
  <si>
    <t>9781615207381</t>
  </si>
  <si>
    <t>chaos synchronization and cryptography for secure communications: applications for encryption</t>
  </si>
  <si>
    <t>Banerjee, Santo</t>
  </si>
  <si>
    <t>9781605663272</t>
  </si>
  <si>
    <t>cyber security and global information assurance: threat analysis and response solutions</t>
  </si>
  <si>
    <t>Knapp, Kenneth J.</t>
  </si>
  <si>
    <t>9781609608521</t>
  </si>
  <si>
    <t>cyber security standards, practices and industrial applications: systems and methodologies</t>
  </si>
  <si>
    <t>Zubairi, Junaid Ahmed</t>
  </si>
  <si>
    <t>9781609607784</t>
  </si>
  <si>
    <t>network security, administration and management: advancing technologies and practice</t>
  </si>
  <si>
    <t>Kar, Dulal Chandra</t>
  </si>
  <si>
    <t>Social Technologies and Human Computer Interaction</t>
  </si>
  <si>
    <t>9781609601997</t>
  </si>
  <si>
    <t>actor-network theory and technology innovation: advancements and new concepts</t>
  </si>
  <si>
    <t>Tatnall, Arthur</t>
  </si>
  <si>
    <t>9781609608347</t>
  </si>
  <si>
    <t>computer-mediated communication across cultures: international interactions in online environments</t>
  </si>
  <si>
    <t>St.Amant, Kirk</t>
  </si>
  <si>
    <t>9781615206025</t>
  </si>
  <si>
    <t>recruitment, development, and retention of information professionals: trends in human resources and knowledge management</t>
  </si>
  <si>
    <t>Pankl, Elisabeth</t>
  </si>
  <si>
    <t>9781609608255</t>
  </si>
  <si>
    <t>relief supply chain for disasters: humanitarian, aid and emergency logistics</t>
  </si>
  <si>
    <t>Kov?cs, Gy?ngi</t>
  </si>
  <si>
    <t>9781609605209</t>
  </si>
  <si>
    <t>technology for creativity and innovation: tools, techniques and applications</t>
  </si>
  <si>
    <t>Mesquita, Anabela</t>
  </si>
  <si>
    <t>9781609602116</t>
  </si>
  <si>
    <t>youth culture and net culture: online social practices</t>
  </si>
  <si>
    <t>Dunkels, Elza</t>
  </si>
  <si>
    <t>Software Technologies, Computer Science and Engineering</t>
  </si>
  <si>
    <t>9781609608286</t>
  </si>
  <si>
    <t>achieving real-time in distributed computing: from grids to clouds</t>
  </si>
  <si>
    <t>Kyriazis, Dimosthenis P.</t>
  </si>
  <si>
    <t>9781609607364</t>
  </si>
  <si>
    <t>advanced design approaches to emerging software systems: principles, methodology and tools</t>
  </si>
  <si>
    <t>Liu, Xiaodong</t>
  </si>
  <si>
    <t>9781609608613</t>
  </si>
  <si>
    <t>advanced methods and applications in chemoinformatics: research progress and new applications</t>
  </si>
  <si>
    <t>Castro, Eduardo A.</t>
  </si>
  <si>
    <t>Engineering Science Reference</t>
  </si>
  <si>
    <t>9781605668512</t>
  </si>
  <si>
    <t>advanced operating systems and kernel applications: techniques and technologies</t>
  </si>
  <si>
    <t>Wiseman, Yair</t>
  </si>
  <si>
    <t>9781605667515</t>
  </si>
  <si>
    <t>handbook of research on computational and systems biology: interdisciplinary applications</t>
  </si>
  <si>
    <t>Liu, Limin Angela</t>
  </si>
  <si>
    <t>9781615208180</t>
  </si>
  <si>
    <t>handbook of research on human cognition and assistive technology: design, accessibility and transdisciplinary perspectives</t>
  </si>
  <si>
    <t>Seok, Soonhwa</t>
  </si>
  <si>
    <t>9781615209781</t>
  </si>
  <si>
    <t>intelligent medical technologies and biomedical engineering: tools and applications</t>
  </si>
  <si>
    <t>9781609600662</t>
  </si>
  <si>
    <t>interdisciplinary research and applications in bioinformatics, computational biology, and environmental sciences</t>
  </si>
  <si>
    <t>9781609600204</t>
  </si>
  <si>
    <t>system and circuit design for biologically-inspired intelligent learning</t>
  </si>
  <si>
    <t>Temel, Turgay</t>
  </si>
  <si>
    <t>9781609601881</t>
  </si>
  <si>
    <t>theoretical and technological advancements in nanotechnology and molecular computation: interdisciplinary gains</t>
  </si>
  <si>
    <t>MacLennan, Bruce</t>
  </si>
  <si>
    <t>9781615207787</t>
  </si>
  <si>
    <t>ubiquitous health and medical informatics: the ubiquity 2.0 trend and beyond</t>
  </si>
  <si>
    <t>Mohammed, Sabah</t>
  </si>
  <si>
    <t>9781615208067</t>
  </si>
  <si>
    <t>wireless technologies for ambient assisted living and healthcare: systems and applications</t>
  </si>
  <si>
    <t>Lazakidou, Athina</t>
  </si>
  <si>
    <t>Multimedia Technologies, Digital Communications and Networking</t>
  </si>
  <si>
    <t>9781609607333</t>
  </si>
  <si>
    <t>advanced communication protocol technologies: solutions, methods, and applications</t>
  </si>
  <si>
    <t>Tarnay, Katalin</t>
  </si>
  <si>
    <t>9781615209040</t>
  </si>
  <si>
    <t>advanced techniques in multimedia watermarking: image, video and audio applications</t>
  </si>
  <si>
    <t>Al-Haj, Ali Mohammad</t>
  </si>
  <si>
    <t>9781609604783</t>
  </si>
  <si>
    <t>applied signal and image processing: multidisciplinary advancements</t>
  </si>
  <si>
    <t>Qahwaji, Rami</t>
  </si>
  <si>
    <t>9781609605681</t>
  </si>
  <si>
    <t>business, technological, and social dimensions of computer games: multidisciplinary developments</t>
  </si>
  <si>
    <t>9781609605704</t>
  </si>
  <si>
    <t>computer games as educational and management tools: uses and approaches</t>
  </si>
  <si>
    <t>9781605662916</t>
  </si>
  <si>
    <t>658.8/7</t>
  </si>
  <si>
    <t>658.8/72</t>
  </si>
  <si>
    <t>005.1</t>
  </si>
  <si>
    <t>338/.064</t>
  </si>
  <si>
    <t>658.4/038011</t>
  </si>
  <si>
    <t>658.7</t>
  </si>
  <si>
    <t>004.6/54</t>
  </si>
  <si>
    <t>910.285/567822</t>
  </si>
  <si>
    <t>005.74</t>
  </si>
  <si>
    <t>303.48/3</t>
  </si>
  <si>
    <t>418.0078/5</t>
  </si>
  <si>
    <t>371.33</t>
  </si>
  <si>
    <t>374/.2622</t>
  </si>
  <si>
    <t>378.1/7344678</t>
  </si>
  <si>
    <t>681/.761</t>
  </si>
  <si>
    <t>371.35/8</t>
  </si>
  <si>
    <t>371.33/4072</t>
  </si>
  <si>
    <t>371.33/44678</t>
  </si>
  <si>
    <t>378.1/01</t>
  </si>
  <si>
    <t>620.0071/1</t>
  </si>
  <si>
    <t>333.793/20684</t>
  </si>
  <si>
    <t>006.3/1</t>
  </si>
  <si>
    <t>006.3</t>
  </si>
  <si>
    <t>681/.754</t>
  </si>
  <si>
    <t>006.3/2</t>
  </si>
  <si>
    <t>658.4/72</t>
  </si>
  <si>
    <t>658.5/75</t>
  </si>
  <si>
    <t>658.4/038</t>
  </si>
  <si>
    <t>658.4/038 21</t>
  </si>
  <si>
    <t>610.285</t>
  </si>
  <si>
    <t>610.28</t>
  </si>
  <si>
    <t>362.1068</t>
  </si>
  <si>
    <t>688.7/6</t>
  </si>
  <si>
    <t>794.8/1536</t>
  </si>
  <si>
    <t>794.801/9</t>
  </si>
  <si>
    <t>910.285/67</t>
  </si>
  <si>
    <t>025.042/722</t>
  </si>
  <si>
    <t>006.8</t>
  </si>
  <si>
    <t>371.33/466</t>
  </si>
  <si>
    <t>004</t>
  </si>
  <si>
    <t>303.48/33</t>
  </si>
  <si>
    <t>303.48/33091724</t>
  </si>
  <si>
    <t>303.48/34</t>
  </si>
  <si>
    <t>620/.00452</t>
  </si>
  <si>
    <t>338.0999</t>
  </si>
  <si>
    <t>332</t>
  </si>
  <si>
    <t>658.4/03802854678</t>
  </si>
  <si>
    <t>338.4/3378</t>
  </si>
  <si>
    <t>658.4/78</t>
  </si>
  <si>
    <t>910.285</t>
  </si>
  <si>
    <t>621.38068</t>
  </si>
  <si>
    <t>005.8</t>
  </si>
  <si>
    <t>658.5/7502854678</t>
  </si>
  <si>
    <t>004.068</t>
  </si>
  <si>
    <t>658.70285</t>
  </si>
  <si>
    <t>746.9/20687</t>
  </si>
  <si>
    <t>658.500285</t>
  </si>
  <si>
    <t>658.4/083</t>
  </si>
  <si>
    <t>658.8/7222</t>
  </si>
  <si>
    <t>658.5/036</t>
  </si>
  <si>
    <t>658.5001/1</t>
  </si>
  <si>
    <t>004.068/4</t>
  </si>
  <si>
    <t>658.5</t>
  </si>
  <si>
    <t>005.74/522</t>
  </si>
  <si>
    <t>006.3/12</t>
  </si>
  <si>
    <t>006.3/122</t>
  </si>
  <si>
    <t>374/.9</t>
  </si>
  <si>
    <t>378.00285</t>
  </si>
  <si>
    <t>371.33/4</t>
  </si>
  <si>
    <t>371.3</t>
  </si>
  <si>
    <t>371.33/7</t>
  </si>
  <si>
    <t>371.33/4467822</t>
  </si>
  <si>
    <t>372.7</t>
  </si>
  <si>
    <t>333.95/16</t>
  </si>
  <si>
    <t>307.1/216</t>
  </si>
  <si>
    <t>388</t>
  </si>
  <si>
    <t>004.01/9</t>
  </si>
  <si>
    <t>153</t>
  </si>
  <si>
    <t>612.80285/63</t>
  </si>
  <si>
    <t>006.3/7</t>
  </si>
  <si>
    <t>152.4</t>
  </si>
  <si>
    <t>658.4/03803</t>
  </si>
  <si>
    <t>174/.4</t>
  </si>
  <si>
    <t>572.8/0285</t>
  </si>
  <si>
    <t>610.73</t>
  </si>
  <si>
    <t>570.285</t>
  </si>
  <si>
    <t>004.1</t>
  </si>
  <si>
    <t>621.382/12</t>
  </si>
  <si>
    <t>621.382/2</t>
  </si>
  <si>
    <t>338.4/77978</t>
  </si>
  <si>
    <t>658.3/124</t>
  </si>
  <si>
    <t>004.6/5</t>
  </si>
  <si>
    <t>004.6/8</t>
  </si>
  <si>
    <t>659.14/4</t>
  </si>
  <si>
    <t>621.3845/6</t>
  </si>
  <si>
    <t>621.382</t>
  </si>
  <si>
    <t>621.382/7</t>
  </si>
  <si>
    <t>006.7068</t>
  </si>
  <si>
    <t>658.5002852</t>
  </si>
  <si>
    <t>621.384</t>
  </si>
  <si>
    <t>005.8/2</t>
  </si>
  <si>
    <t>023</t>
  </si>
  <si>
    <t>363.34/80687</t>
  </si>
  <si>
    <t>004.67/80835</t>
  </si>
  <si>
    <t>004/.33</t>
  </si>
  <si>
    <t>004.6</t>
  </si>
  <si>
    <t>542/.85</t>
  </si>
  <si>
    <t>005.4/3222</t>
  </si>
  <si>
    <t>004.16</t>
  </si>
  <si>
    <t>004.67/8</t>
  </si>
  <si>
    <t>387.70285</t>
  </si>
  <si>
    <t>621.3815</t>
  </si>
  <si>
    <t>670.42/7</t>
  </si>
  <si>
    <t>629.8/95</t>
  </si>
  <si>
    <t>005.74/5</t>
  </si>
  <si>
    <t>616.07/540285</t>
  </si>
  <si>
    <t>794.8</t>
  </si>
  <si>
    <t>629.2/77</t>
  </si>
  <si>
    <t>006.7/6</t>
  </si>
  <si>
    <t>006.7/4</t>
  </si>
  <si>
    <t>681/.2</t>
  </si>
  <si>
    <t>630.685</t>
  </si>
  <si>
    <t>006.6</t>
  </si>
  <si>
    <t>621.3815/31</t>
  </si>
  <si>
    <t>690.068/4</t>
  </si>
  <si>
    <t>HG178.3 .A34</t>
  </si>
  <si>
    <t>HD30.2 .B8784</t>
  </si>
  <si>
    <t>LB2342.82 .C37</t>
  </si>
  <si>
    <t>HC79.T4 C385</t>
  </si>
  <si>
    <t>HF5548.32 .D484</t>
  </si>
  <si>
    <t>HF5548.32 .D538</t>
  </si>
  <si>
    <t>G156.5.I5 D54</t>
  </si>
  <si>
    <t>HD9696.A2 D54</t>
  </si>
  <si>
    <t>HF5548.32.D54</t>
  </si>
  <si>
    <t>HF5548.32 .E17369</t>
  </si>
  <si>
    <t>HD2341 .E22</t>
  </si>
  <si>
    <t>HD2341 .E223</t>
  </si>
  <si>
    <t>HF5548.32 .E335</t>
  </si>
  <si>
    <t>HD30.2 .E435</t>
  </si>
  <si>
    <t>HD38.5 .E44</t>
  </si>
  <si>
    <t>HD30.213 .E583</t>
  </si>
  <si>
    <t>HD9940.A2 F375</t>
  </si>
  <si>
    <t>HD38.5 .S497</t>
  </si>
  <si>
    <t>HD30.255 .G736</t>
  </si>
  <si>
    <t>HD30.2 .H36424</t>
  </si>
  <si>
    <t>HF5415.1265.H357</t>
  </si>
  <si>
    <t>HD30.2 .I5235</t>
  </si>
  <si>
    <t>TK5103.59.O653</t>
  </si>
  <si>
    <t>HD69.P75 I68</t>
  </si>
  <si>
    <t>HF5548.34.M625</t>
  </si>
  <si>
    <t>HD38.5.P87</t>
  </si>
  <si>
    <t>HD30.2 .Q35</t>
  </si>
  <si>
    <t>HD38.5 .S896154</t>
  </si>
  <si>
    <t>HD38.5 .S896155</t>
  </si>
  <si>
    <t>HF5548.32 .V567</t>
  </si>
  <si>
    <t>QA76.76.H94 A387</t>
  </si>
  <si>
    <t>QA76.9.D32 A39</t>
  </si>
  <si>
    <t>QA76.9.D343.D3767</t>
  </si>
  <si>
    <t>QA76.9.D343 D38323</t>
  </si>
  <si>
    <t>QA76.9.D343.D398</t>
  </si>
  <si>
    <t>LC5219.O55</t>
  </si>
  <si>
    <t>QA76.9.D37 I4577</t>
  </si>
  <si>
    <t>QA76.9.D343 I578</t>
  </si>
  <si>
    <t>TK7872.D48 .I48</t>
  </si>
  <si>
    <t>QA76.9.D343 K5645</t>
  </si>
  <si>
    <t>BF319.5.P34.P67</t>
  </si>
  <si>
    <t>HV551.3.R3934</t>
  </si>
  <si>
    <t>QA76.9.D32 S64</t>
  </si>
  <si>
    <t>T58.5 .T497</t>
  </si>
  <si>
    <t>QA76.9.D343 V568</t>
  </si>
  <si>
    <t>LB1044.87 .B42</t>
  </si>
  <si>
    <t>LC5225.L42 A87</t>
  </si>
  <si>
    <t>LB2395.7 .C414</t>
  </si>
  <si>
    <t>P53.855 .C37</t>
  </si>
  <si>
    <t>LB1044.84 .C56</t>
  </si>
  <si>
    <t>LC3993 .C589</t>
  </si>
  <si>
    <t>LB1029.G3 H36</t>
  </si>
  <si>
    <t>T57.62H365</t>
  </si>
  <si>
    <t>LB1044.84 .M63</t>
  </si>
  <si>
    <t>LB1044.87 .O64</t>
  </si>
  <si>
    <t>P53.28 .B47</t>
  </si>
  <si>
    <t>QA135.6 .S564</t>
  </si>
  <si>
    <t>LB2395.7 .S77</t>
  </si>
  <si>
    <t>LB1028.3 .T39692</t>
  </si>
  <si>
    <t>LB2395.7 .W434</t>
  </si>
  <si>
    <t>HD30.255 .P36</t>
  </si>
  <si>
    <t>S494.5.D3 D39</t>
  </si>
  <si>
    <t>QH75 .L26</t>
  </si>
  <si>
    <t>HT166 .R44</t>
  </si>
  <si>
    <t>HC79.C3 S94</t>
  </si>
  <si>
    <t>QA76.9.H85 A485</t>
  </si>
  <si>
    <t>QA76.87 .A698</t>
  </si>
  <si>
    <t>BF441 .T26</t>
  </si>
  <si>
    <t>QP357.5.C634</t>
  </si>
  <si>
    <t>TA1634 .C655</t>
  </si>
  <si>
    <t>QA76.76.I58 D48</t>
  </si>
  <si>
    <t>QA76.9.A48 H36</t>
  </si>
  <si>
    <t>Q342.I5643</t>
  </si>
  <si>
    <t>QA76.76.I58.H335</t>
  </si>
  <si>
    <t>HM1033.H356</t>
  </si>
  <si>
    <t>HD30.2 .E53</t>
  </si>
  <si>
    <t>ZA4080 .E19</t>
  </si>
  <si>
    <t>HF5548.2 .E766</t>
  </si>
  <si>
    <t>HD30.2 .E85</t>
  </si>
  <si>
    <t>HD30.2 .G577</t>
  </si>
  <si>
    <t>HD30.2 .K636886</t>
  </si>
  <si>
    <t>QH450.H36</t>
  </si>
  <si>
    <t>TK5105.88815 .O587</t>
  </si>
  <si>
    <t>HD30.2 .S796</t>
  </si>
  <si>
    <t>QH324.2.A38</t>
  </si>
  <si>
    <t>TA1650 .A27</t>
  </si>
  <si>
    <t>R856 .B495</t>
  </si>
  <si>
    <t>R858 .E225</t>
  </si>
  <si>
    <t>RT50.5 .E95</t>
  </si>
  <si>
    <t>QH324.2 .H3575</t>
  </si>
  <si>
    <t>HV1569.5 .H364</t>
  </si>
  <si>
    <t>R858 .I557</t>
  </si>
  <si>
    <t>QH324.2 .I54</t>
  </si>
  <si>
    <t>QA76.87 .S97</t>
  </si>
  <si>
    <t>QA76.887 .T47</t>
  </si>
  <si>
    <t>R859.7.U27 U25</t>
  </si>
  <si>
    <t>R119.9 .W56</t>
  </si>
  <si>
    <t>TK5101 .A35</t>
  </si>
  <si>
    <t>QA76.575 .A38</t>
  </si>
  <si>
    <t>TA1637 .A69</t>
  </si>
  <si>
    <t>HD9993.E452 B87</t>
  </si>
  <si>
    <t>HD30.26 .C66</t>
  </si>
  <si>
    <t>QA76.5915.C65</t>
  </si>
  <si>
    <t>TK5105.525 .D48</t>
  </si>
  <si>
    <t>TK5105.77 .E44</t>
  </si>
  <si>
    <t>TK7872.D48 H357</t>
  </si>
  <si>
    <t>HF5821 .H318</t>
  </si>
  <si>
    <t>TK5105.15 .I53</t>
  </si>
  <si>
    <t>TK5105.8883 .N49</t>
  </si>
  <si>
    <t>TK5105.77 .N49</t>
  </si>
  <si>
    <t>HF6146.I58 O56</t>
  </si>
  <si>
    <t>LB2395.7 .C417</t>
  </si>
  <si>
    <t>TK5105.5828 .P47</t>
  </si>
  <si>
    <t>TK5102.9 .H42</t>
  </si>
  <si>
    <t>TK5105.386 .S3746</t>
  </si>
  <si>
    <t>TK5105.888 .W37243</t>
  </si>
  <si>
    <t>LB1044.87.W43559</t>
  </si>
  <si>
    <t>TK5105.78 .W5685</t>
  </si>
  <si>
    <t>TK5102.94 .A67</t>
  </si>
  <si>
    <t>TK5102.94 .C523</t>
  </si>
  <si>
    <t>QA76.9.A25.C918</t>
  </si>
  <si>
    <t>TK7876 .A325</t>
  </si>
  <si>
    <t>TK5105.5 .N466724</t>
  </si>
  <si>
    <t>HM846 .A38</t>
  </si>
  <si>
    <t>HM1211 .C6546</t>
  </si>
  <si>
    <t>Z675.U5 R4427</t>
  </si>
  <si>
    <t>HV553 .R373</t>
  </si>
  <si>
    <t>HD53 .T434</t>
  </si>
  <si>
    <t>HQ799.2.I5 .Y667</t>
  </si>
  <si>
    <t>QA76.54 .A328</t>
  </si>
  <si>
    <t>QA76.76.S95 A38</t>
  </si>
  <si>
    <t>QD39.3.E46 .A38</t>
  </si>
  <si>
    <t>HD30.3.O724</t>
  </si>
  <si>
    <t>LB1028.5 .I1168</t>
  </si>
  <si>
    <t>QA76.585 .C586</t>
  </si>
  <si>
    <t>R858.H322</t>
  </si>
  <si>
    <t>TK7895.E42 D467</t>
  </si>
  <si>
    <t>TK5105.546 .D96</t>
  </si>
  <si>
    <t>TK5105.5828 .E54</t>
  </si>
  <si>
    <t>TH437 .H26</t>
  </si>
  <si>
    <t>TJ211 .I48245</t>
  </si>
  <si>
    <t>TA166 .K363</t>
  </si>
  <si>
    <t>TK5102.9.M545</t>
  </si>
  <si>
    <t>TK5105.5828 .N66</t>
  </si>
  <si>
    <t>TJ223.P76 R43</t>
  </si>
  <si>
    <t>QA76.9.A25 S6537</t>
  </si>
  <si>
    <t>HF5429 .A386</t>
  </si>
  <si>
    <t>HF5548.32 .E18655</t>
  </si>
  <si>
    <t>TK5105.88813 .E44</t>
  </si>
  <si>
    <t>HF5548.32 .E518</t>
  </si>
  <si>
    <t>QA76.758.K365</t>
  </si>
  <si>
    <t>T58.5 .I45</t>
  </si>
  <si>
    <t>HD2351 .I556</t>
  </si>
  <si>
    <t>HD30.213 .M348</t>
  </si>
  <si>
    <t>HD38.5 .M3614</t>
  </si>
  <si>
    <t>HD61 .M2654</t>
  </si>
  <si>
    <t>QA76.758 .S4577</t>
  </si>
  <si>
    <t>HD62.17.H36</t>
  </si>
  <si>
    <t>LC5219.A34</t>
  </si>
  <si>
    <t>QA76.9.D343 D956</t>
  </si>
  <si>
    <t>QA76.575.S4495</t>
  </si>
  <si>
    <t>QA76.9.D343 S6852</t>
  </si>
  <si>
    <t>P53.285 .A23</t>
  </si>
  <si>
    <t>LB1028.3 .A332</t>
  </si>
  <si>
    <t>LB1044.87.H345</t>
  </si>
  <si>
    <t>LB2395.7.D66</t>
  </si>
  <si>
    <t>HV1568.4 .A83</t>
  </si>
  <si>
    <t>LC5803.C65 F85</t>
  </si>
  <si>
    <t>連結</t>
  </si>
  <si>
    <t>9781615209934</t>
  </si>
  <si>
    <t>9781609605810</t>
  </si>
  <si>
    <t>9781609605995</t>
  </si>
  <si>
    <t>9781615206094</t>
  </si>
  <si>
    <t>9781609606077</t>
  </si>
  <si>
    <t>9781605668062</t>
  </si>
  <si>
    <t>9781615208678</t>
  </si>
  <si>
    <t>9781616928773</t>
  </si>
  <si>
    <t>9781605661186</t>
  </si>
  <si>
    <t>9781609601324</t>
  </si>
  <si>
    <t>9781616928803</t>
  </si>
  <si>
    <t>9781609604639</t>
  </si>
  <si>
    <t>9781609604851</t>
  </si>
  <si>
    <t>9781615206230</t>
  </si>
  <si>
    <t>9781605668086</t>
  </si>
  <si>
    <t>9781616920203</t>
  </si>
  <si>
    <t>9781609607562</t>
  </si>
  <si>
    <t>9781615206032</t>
  </si>
  <si>
    <t>9781609605315</t>
  </si>
  <si>
    <t>9781605668024</t>
  </si>
  <si>
    <t>9781605660745</t>
  </si>
  <si>
    <t>9781609601386</t>
  </si>
  <si>
    <t>9781605669748</t>
  </si>
  <si>
    <t>9781615206056</t>
  </si>
  <si>
    <t>9781605663661</t>
  </si>
  <si>
    <t>9781591408994</t>
  </si>
  <si>
    <t>9781616928896</t>
  </si>
  <si>
    <t>9781615206339</t>
  </si>
  <si>
    <t>9781609601355</t>
  </si>
  <si>
    <t>9781616928087</t>
  </si>
  <si>
    <t>9781615207275</t>
  </si>
  <si>
    <t>9781609604752</t>
  </si>
  <si>
    <t>9781599049601</t>
  </si>
  <si>
    <t>9781605669069</t>
  </si>
  <si>
    <t>9781599049519</t>
  </si>
  <si>
    <t>6</t>
  </si>
  <si>
    <t>9781605667560</t>
  </si>
  <si>
    <t>9781609605377</t>
  </si>
  <si>
    <t>9781615207572</t>
  </si>
  <si>
    <t>9781605663289</t>
  </si>
  <si>
    <t>9781609600679</t>
  </si>
  <si>
    <t>9781605664040</t>
  </si>
  <si>
    <t>9781605668581</t>
  </si>
  <si>
    <t>9781605668147</t>
  </si>
  <si>
    <t>9781609605216</t>
  </si>
  <si>
    <t>9781609601027</t>
  </si>
  <si>
    <t>9781609605438</t>
  </si>
  <si>
    <t>9781615207459</t>
  </si>
  <si>
    <t>9781615208692</t>
  </si>
  <si>
    <t>9781615209897</t>
  </si>
  <si>
    <t>9781609604813</t>
  </si>
  <si>
    <t>9781609608781</t>
  </si>
  <si>
    <t>9781609604950</t>
  </si>
  <si>
    <t>9781605667881</t>
  </si>
  <si>
    <t>9781609605117</t>
  </si>
  <si>
    <t>9781609606138</t>
  </si>
  <si>
    <t>9781615207077</t>
  </si>
  <si>
    <t>9781605669304</t>
  </si>
  <si>
    <t>9781609608002</t>
  </si>
  <si>
    <t>9781615208975</t>
  </si>
  <si>
    <t>9781605662947</t>
  </si>
  <si>
    <t>3</t>
  </si>
  <si>
    <t>behavioral modeling for embedded systems and technologies: applications for design and implementation</t>
  </si>
  <si>
    <t>Gomes, Lu?s</t>
  </si>
  <si>
    <t>9781609606046</t>
  </si>
  <si>
    <t>cloud, grid and high performance computing: emerging applications</t>
  </si>
  <si>
    <t>Udoh, Emmanuel</t>
  </si>
  <si>
    <t>9781605668017</t>
  </si>
  <si>
    <t>computational models, software engineering, and advanced technologies in air transportation: next generation applications</t>
  </si>
  <si>
    <t>Weigang, Li</t>
  </si>
  <si>
    <t>9781609602147</t>
  </si>
  <si>
    <t>design and test technology for dependable systems-on-chip</t>
  </si>
  <si>
    <t>Ubar, Raimund</t>
  </si>
  <si>
    <t>9781615208081</t>
  </si>
  <si>
    <t>dynamic reconfigurable network-on-chip design: innovations for computational processing and communication</t>
  </si>
  <si>
    <t>Shen, Jih-Sheng</t>
  </si>
  <si>
    <t>9781609604943</t>
  </si>
  <si>
    <t>engineering reliable service oriented architecture: managing complexity and service level agreements</t>
  </si>
  <si>
    <t>Milanovic, Nikola</t>
  </si>
  <si>
    <t>9781605669298</t>
  </si>
  <si>
    <t>handbook of research on building information modeling and construction informatics: concepts and technologies</t>
  </si>
  <si>
    <t>Underwood, Jason</t>
  </si>
  <si>
    <t>9781615208500</t>
  </si>
  <si>
    <t>intelligent industrial systems: modeling, automation and adaptive behavior</t>
  </si>
  <si>
    <t>Rigatos, Gerasimos G.</t>
  </si>
  <si>
    <t>9781616927998</t>
  </si>
  <si>
    <t>kansei engineering and soft computing: theory and practice</t>
  </si>
  <si>
    <t>Dai, Ying</t>
  </si>
  <si>
    <t>9781605661797</t>
  </si>
  <si>
    <t>multirate filtering for digital signal processing: matlab applications</t>
  </si>
  <si>
    <t>Mili?, Ljiljana</t>
  </si>
  <si>
    <t>9781605667959</t>
  </si>
  <si>
    <t>non-functional properties in service oriented architecture: requirements, models and methods</t>
  </si>
  <si>
    <t>9781609600884</t>
  </si>
  <si>
    <t>reconfigurable embedded control systems: applications for flexibility and agility</t>
  </si>
  <si>
    <t>Khalgui, Mohamed</t>
  </si>
  <si>
    <t>9781615208388</t>
  </si>
  <si>
    <t>software engineering for secure systems: industrial and research perspectives</t>
  </si>
  <si>
    <t>context-aware mobile and ubiquitous computing for enhanced usability: adaptive technologies and applications</t>
  </si>
  <si>
    <t>Stojanovic, Dragan</t>
  </si>
  <si>
    <t>9781615209743</t>
  </si>
  <si>
    <t>developing advanced web services through p2p computing and autonomous agents: trends and innovations</t>
  </si>
  <si>
    <t>Hassanien, Aboul Ella</t>
  </si>
  <si>
    <t>9781609600297</t>
  </si>
  <si>
    <t>emerging technologies in wireless ad-hoc networks: applications and future development</t>
  </si>
  <si>
    <t>Santos, Raul Aquino</t>
  </si>
  <si>
    <t>9781615207022</t>
  </si>
  <si>
    <t>handbook of research on developments and trends in wireless sensor networks: from principle to practice</t>
  </si>
  <si>
    <t>Jin, Hai</t>
  </si>
  <si>
    <t>9781605667935</t>
  </si>
  <si>
    <t>handbook of research on digital media and advertising: user generated content consumption</t>
  </si>
  <si>
    <t>Eastin, Matthew S.</t>
  </si>
  <si>
    <t>9781609605643</t>
  </si>
  <si>
    <t>innovations in mobile multimedia communications and applications: new technologies</t>
  </si>
  <si>
    <t>Khalil, Ismail</t>
  </si>
  <si>
    <t>9781609605728</t>
  </si>
  <si>
    <t>new generation of portal software and engineering: emergining technologies</t>
  </si>
  <si>
    <t>Polger, Jana</t>
  </si>
  <si>
    <t>9781605662510</t>
  </si>
  <si>
    <t>次主題</t>
  </si>
  <si>
    <t>電子書13碼ISBN</t>
  </si>
  <si>
    <t>版次</t>
  </si>
  <si>
    <t>出版者</t>
  </si>
  <si>
    <t>序號</t>
  </si>
  <si>
    <t>出版年</t>
  </si>
  <si>
    <t/>
  </si>
  <si>
    <t>1</t>
  </si>
  <si>
    <t>2006</t>
  </si>
  <si>
    <t>2011</t>
  </si>
  <si>
    <t>2007</t>
  </si>
  <si>
    <t>2010</t>
  </si>
  <si>
    <t>2008</t>
  </si>
  <si>
    <t>2009</t>
  </si>
  <si>
    <t>2</t>
  </si>
  <si>
    <t>紙本ISBN</t>
  </si>
  <si>
    <t>冊數</t>
  </si>
  <si>
    <t xml:space="preserve">Service science and logistics informatics : innovative perspectives </t>
  </si>
  <si>
    <t>Luo, Zongwei</t>
  </si>
  <si>
    <t>9781609605322</t>
  </si>
  <si>
    <t>green finance and sustainability: environmentally-aware business models and technologies</t>
  </si>
  <si>
    <t>9781605668031</t>
  </si>
  <si>
    <t>handbook of research on communities of practice for organizational management and networking: methodologies for competitive advantage</t>
  </si>
  <si>
    <t>Hern?ez, Olga Rivera</t>
  </si>
  <si>
    <t>9781605660752</t>
  </si>
  <si>
    <t>handbook of research on mobile marketing management</t>
  </si>
  <si>
    <t>Pousttchi, Key</t>
  </si>
  <si>
    <t>9781609601409</t>
  </si>
  <si>
    <t>information systems and new applications in the service sector: models and methods</t>
  </si>
  <si>
    <t>Wang, John</t>
  </si>
  <si>
    <t>9781605669755</t>
  </si>
  <si>
    <t>innovations in supply chain management for information systems: novel approaches</t>
  </si>
  <si>
    <t>9781615206063</t>
  </si>
  <si>
    <t>intelligent systems in operations: methods, models and applications in the supply chain</t>
  </si>
  <si>
    <t>Nag, Barin</t>
  </si>
  <si>
    <t>9781605663678</t>
  </si>
  <si>
    <t>mobile and ubiquitous commerce: advanced e-business methods</t>
  </si>
  <si>
    <t>Head, Milena</t>
  </si>
  <si>
    <t>9781591409014</t>
  </si>
  <si>
    <t>purchasing and supply chain management: strategies and realities</t>
  </si>
  <si>
    <t>Quayle, Michael</t>
  </si>
  <si>
    <t>IGI Publishing</t>
  </si>
  <si>
    <t>9781616928919</t>
  </si>
  <si>
    <t>quality management for it services: perspectives on business and process performance</t>
  </si>
  <si>
    <t>Praeg, Claus-Peter</t>
  </si>
  <si>
    <t>9781615206346</t>
  </si>
  <si>
    <t>supply chain optimization, design, and management: advances and intelligent methods</t>
  </si>
  <si>
    <t>Minis, Ioannis</t>
  </si>
  <si>
    <t>9781609601379</t>
  </si>
  <si>
    <t>supply chain optimization, management and integration: emerging applications</t>
  </si>
  <si>
    <t>9781616928100</t>
  </si>
  <si>
    <t>virtual worlds and e-commerce: technologies and applications for building customer relationships</t>
  </si>
  <si>
    <t>Ciaramitaro, Barbara</t>
  </si>
  <si>
    <t>Database Technologies</t>
  </si>
  <si>
    <t>9781615207282</t>
  </si>
  <si>
    <t>advanced applications and structures in xml processing: label streams, semantics utilization and data query technologies</t>
  </si>
  <si>
    <t>Li, Changqing</t>
  </si>
  <si>
    <t>9781609604769</t>
  </si>
  <si>
    <t>advanced database query systems: techniques, applications and technologies</t>
  </si>
  <si>
    <t>Yan, Li</t>
  </si>
  <si>
    <t>9781599049618</t>
  </si>
  <si>
    <t>data mining and knowledge discovery technologies</t>
  </si>
  <si>
    <t>Taniar, David</t>
  </si>
  <si>
    <t>9781605669076</t>
  </si>
  <si>
    <t>data mining in public and private sectors: organizational and government applications</t>
  </si>
  <si>
    <t>Syvajarvi, Antti</t>
  </si>
  <si>
    <t>9781599049526</t>
  </si>
  <si>
    <t>data warehousing and mining: concepts, methodologies, tools, and applications</t>
  </si>
  <si>
    <t>9781605667577</t>
  </si>
  <si>
    <t>data warehousing design and advanced engineering applications: methods for complex construction</t>
  </si>
  <si>
    <t>Bellatreche, Ladjel</t>
  </si>
  <si>
    <t>9781609605384</t>
  </si>
  <si>
    <t>integrations of data warehousing, data mining and database technologies: innovative approaches</t>
  </si>
  <si>
    <t>9781615207589</t>
  </si>
  <si>
    <t>intelligent soft computation and evolving data mining: integrating advanced technologies</t>
  </si>
  <si>
    <t>Wang, Leon Shyue-Liang</t>
  </si>
  <si>
    <t>9781605663296</t>
  </si>
  <si>
    <t>intelligent techniques for warehousing and mining sensor network data</t>
  </si>
  <si>
    <t>Cuzzocrea, Alfredo</t>
  </si>
  <si>
    <t>9781609600693</t>
  </si>
  <si>
    <t>knowledge discovery practices and emerging applications of data mining: trends and new domains</t>
  </si>
  <si>
    <t>Kumar, A.V. Senthil</t>
  </si>
  <si>
    <t>9781605664057</t>
  </si>
  <si>
    <t>post-mining of association rules: techniques for effective knowledge extraction</t>
  </si>
  <si>
    <t>Zhao, Yanchang</t>
  </si>
  <si>
    <t>9781605668598</t>
  </si>
  <si>
    <t>scalable fuzzy algorithms for data management and analysis: methods and design</t>
  </si>
  <si>
    <t>Laurent, Anne</t>
  </si>
  <si>
    <t>9781605668154</t>
  </si>
  <si>
    <t>soft computing applications for database technologies: techniques and issues</t>
  </si>
  <si>
    <t>Anbumani, K.</t>
  </si>
  <si>
    <t>9781609605223</t>
  </si>
  <si>
    <t>theoretical and practical advances in information systems development: emerging trends and approaches</t>
  </si>
  <si>
    <t>Siau, Keng</t>
  </si>
  <si>
    <t>9781609601041</t>
  </si>
  <si>
    <t>visual analytics and interactive technologies: data, text and web mining applications</t>
  </si>
  <si>
    <t>Zhang, Qingyu</t>
  </si>
  <si>
    <t>Educational Technologies</t>
  </si>
  <si>
    <t>9781609605445</t>
  </si>
  <si>
    <t>anonymity and learning in digitally mediated communications:  authenticity and trust in cyber education</t>
  </si>
  <si>
    <t>Baggio, Bobbe</t>
  </si>
  <si>
    <t>9781615207466</t>
  </si>
  <si>
    <t>assessing and evaluating adult learning in career and technical education</t>
  </si>
  <si>
    <t>Wang, Victor C.X.</t>
  </si>
  <si>
    <t>9781615208708</t>
  </si>
  <si>
    <t>cases on digital technologies in higher education: issues and challenges</t>
  </si>
  <si>
    <t>Luppicini, Rocci</t>
  </si>
  <si>
    <t>9781615209903</t>
  </si>
  <si>
    <t>cases on globalized and culturally appropriate e-learning: challenges and solutions</t>
  </si>
  <si>
    <t>Edmundson, Andrea</t>
  </si>
  <si>
    <t>9781609604820</t>
  </si>
  <si>
    <t>combining e-learning and m-learning: new applications of blended educational resources</t>
  </si>
  <si>
    <t>Parsons, David</t>
  </si>
  <si>
    <t>9781609608798</t>
  </si>
  <si>
    <t>communication technology for students in special education and gifted programs</t>
  </si>
  <si>
    <t>Aitken, Joan E.</t>
  </si>
  <si>
    <t>9781609604967</t>
  </si>
  <si>
    <t>handbook of research on improving learning and motivation through educational games: multidisciplinary approaches (2 vol)</t>
  </si>
  <si>
    <t>Felicia, Patrick</t>
  </si>
  <si>
    <t>9781605667898</t>
  </si>
  <si>
    <t>handbook of research on practices and outcomes in e-learning: issues and trends</t>
  </si>
  <si>
    <t>Yang, Harrison Hao</t>
  </si>
  <si>
    <t>9781609605124</t>
  </si>
  <si>
    <t>models for interdisciplinary mobile learning: delivering information to students</t>
  </si>
  <si>
    <t>Kitchenham, Andrew</t>
  </si>
  <si>
    <t>9781609606145</t>
  </si>
  <si>
    <t>open source mobile learning: mobile linux applications</t>
  </si>
  <si>
    <t>Chao, Lee</t>
  </si>
  <si>
    <t>9781615207084</t>
  </si>
  <si>
    <t>second language distance learning and teaching: theoretical perspectives and didactic ergonomics</t>
  </si>
  <si>
    <t>Bertin, Jean-Claude</t>
  </si>
  <si>
    <t>9781605669311</t>
  </si>
  <si>
    <t>simulation and gaming for mathematical education: epistemology and teaching strategies</t>
  </si>
  <si>
    <t>Piu, Angela</t>
  </si>
  <si>
    <t>9781609608019</t>
  </si>
  <si>
    <t>streaming media delivery in higher education: methods and outcomes</t>
  </si>
  <si>
    <t>Wankel, Charles</t>
  </si>
  <si>
    <t>9781615208982</t>
  </si>
  <si>
    <t>technology implementation and teacher education: reflective models</t>
  </si>
  <si>
    <t>Yamamoto, Junko</t>
  </si>
  <si>
    <t>9781605662954</t>
  </si>
  <si>
    <t>web 2.0-based e-learning: applying social informatics for tertiary teaching</t>
  </si>
  <si>
    <t>Lee, Mark J.W.</t>
  </si>
  <si>
    <t>Electronic Government, Global Society and the Environment</t>
  </si>
  <si>
    <t>9781616928025</t>
  </si>
  <si>
    <t>climate change, supply chain management and enterprise adaptation: implications of global warming on the economy</t>
  </si>
  <si>
    <t>Pappis, Costas P.</t>
  </si>
  <si>
    <t>9781615208821</t>
  </si>
  <si>
    <t>decision support systems in agriculture, food and the environment: trends, applications and advances</t>
  </si>
  <si>
    <t>Manos, Basil</t>
  </si>
  <si>
    <t>9781609606206</t>
  </si>
  <si>
    <t>land use, climate change and biodiversity modeling: perspectives and applications</t>
  </si>
  <si>
    <t>Trisurat, Yongyut</t>
  </si>
  <si>
    <t>9781616920234</t>
  </si>
  <si>
    <t>rethinking sustainable development: urban management, engineering, and design</t>
  </si>
  <si>
    <t>Yigitcanlar, Tan</t>
  </si>
  <si>
    <t>9781615207763</t>
  </si>
  <si>
    <t>sustainable urban and regional infrastructure development: technologies, applications and management</t>
  </si>
  <si>
    <t>Intelligent Technologies</t>
  </si>
  <si>
    <t>9781616928940</t>
  </si>
  <si>
    <t>affective computing and interaction: psychological, cognitive and neuroscientific perspectives</t>
  </si>
  <si>
    <t>G?k?ay, Didem</t>
  </si>
  <si>
    <t>9781615207121</t>
  </si>
  <si>
    <t>artificial higher order neural networks for computer science and engineering: trends for emerging applications</t>
  </si>
  <si>
    <t>Zhang, Ming</t>
  </si>
  <si>
    <t>9781609601706</t>
  </si>
  <si>
    <t>cognitive informatics and wisdom development: interdisciplinary approaches</t>
  </si>
  <si>
    <t>Targowski, Andrew</t>
  </si>
  <si>
    <t>9781609600235</t>
  </si>
  <si>
    <t>computational neuroscience for advancing artificial intelligence: models, methods and applications</t>
  </si>
  <si>
    <t>Alonso, Eduardo</t>
  </si>
  <si>
    <t>Medical Information Science Reference</t>
  </si>
  <si>
    <t>9781609600266</t>
  </si>
  <si>
    <t>computer vision for multimedia applications: methods and solutions</t>
  </si>
  <si>
    <t>Wang, Jinjun</t>
  </si>
  <si>
    <t>9781609601737</t>
  </si>
  <si>
    <t>developments in intelligent agent technologies and multi-agent systems: concepts and applications</t>
  </si>
  <si>
    <t>Trajkovski, Goran</t>
  </si>
  <si>
    <t>9781616928582</t>
  </si>
  <si>
    <t>handbook of research on ambient intelligence and smart environments: trends and perspectives</t>
  </si>
  <si>
    <t>Chong, Nak-Young</t>
  </si>
  <si>
    <t>9781605667676</t>
  </si>
  <si>
    <t>handbook of research on machine learning applications and trends: algorithms, methods, and techniques</t>
  </si>
  <si>
    <t>Olivas, Emilio Soria</t>
  </si>
  <si>
    <t>9781605662572</t>
  </si>
  <si>
    <t>handbook of research on multi-agent systems: semantics and dynamics of organizational models</t>
  </si>
  <si>
    <t>Dignum, Virginia</t>
  </si>
  <si>
    <t>9781605663555</t>
  </si>
  <si>
    <t>handbook of research on synthetic emotions and sociable robotics: new applications in affective computing and artificial intelligence</t>
  </si>
  <si>
    <t>Vallverd?, Jordi</t>
  </si>
  <si>
    <t>Knowledge Management, Interdisciplinary Technologies and Library Science</t>
  </si>
  <si>
    <t>9781599049328</t>
  </si>
  <si>
    <t>encyclopedia of knowledge management, second edition</t>
  </si>
  <si>
    <t>Schwartz, David G.</t>
  </si>
  <si>
    <t>9781609600334</t>
  </si>
  <si>
    <t>e-publishing and digital libraries: legal and organizational issues</t>
  </si>
  <si>
    <t>Iglezakis, Ioannis</t>
  </si>
  <si>
    <t>9781616920173</t>
  </si>
  <si>
    <t>e-strategies for resource management systems: planning and implementation</t>
  </si>
  <si>
    <t>Alkhalifa, Eshaa</t>
  </si>
  <si>
    <t>9781615208746</t>
  </si>
  <si>
    <t>ethical issues and social dilemmas in knowledge management: orgnizational innovation</t>
  </si>
  <si>
    <t>Costa, Goncalo Jorge Morais da</t>
  </si>
  <si>
    <t>9781605669632</t>
  </si>
  <si>
    <t>global, social, and organizational implications of emerging information resources management: concepts and applications</t>
  </si>
  <si>
    <t>Khosrow-Pour, Mehdi</t>
  </si>
  <si>
    <t>9781615208302</t>
  </si>
  <si>
    <t>knowledge management for process, organizational and marketing innovation: tools and methods</t>
  </si>
  <si>
    <t>O'Brien, Emma</t>
  </si>
  <si>
    <t>9781605663494</t>
  </si>
  <si>
    <t>knowledge management strategies for business development</t>
  </si>
  <si>
    <t>Russ, Meir</t>
  </si>
  <si>
    <t>9781609606268</t>
  </si>
  <si>
    <t>ontology learning and knowledge discovery using the web: challenges and recent advances</t>
  </si>
  <si>
    <t>Wong, Wilson</t>
  </si>
  <si>
    <t>9781605667102</t>
  </si>
  <si>
    <t>strategies for knowledge management success:  exploring organizational efficacy</t>
  </si>
  <si>
    <t>Jennex, Murray E.</t>
  </si>
  <si>
    <t>Medical Technologies and Healthcare</t>
  </si>
  <si>
    <t>9781591408659</t>
  </si>
  <si>
    <t>advanced data mining technologies in bioinformatics</t>
  </si>
  <si>
    <t>Hsu, Hui-Huang</t>
  </si>
  <si>
    <t>9781615209927</t>
  </si>
  <si>
    <t>advances in face image analysis: techniques and technologies</t>
  </si>
  <si>
    <t>Zhang, Yu-Jin</t>
  </si>
  <si>
    <t>9781616920050</t>
  </si>
  <si>
    <t>biomedical engineering and information systems: technologies, tools and applications</t>
  </si>
  <si>
    <t>Shukla, Anupam</t>
  </si>
  <si>
    <t>9781609604714</t>
  </si>
  <si>
    <t>e-health, assistive technologies and applications for assisted living: challenges and solutions</t>
  </si>
  <si>
    <t>Ziefle, Martina</t>
  </si>
  <si>
    <t>9781609600365</t>
  </si>
  <si>
    <t>evidence-based practice in nursing informatics: concepts and applications</t>
  </si>
  <si>
    <t>Cashin, Andrew</t>
  </si>
  <si>
    <t>9781609604929</t>
  </si>
  <si>
    <t>658.4</t>
  </si>
  <si>
    <t>658.3</t>
  </si>
  <si>
    <t>658.8</t>
  </si>
  <si>
    <t>006.7</t>
  </si>
  <si>
    <t>025.00285</t>
  </si>
  <si>
    <t>371.9</t>
  </si>
  <si>
    <t>658.4/063</t>
  </si>
  <si>
    <t>Business Technologies</t>
  </si>
  <si>
    <t>9781615209941</t>
  </si>
  <si>
    <t>advanced technologies for microfinance: solutions and challenges</t>
  </si>
  <si>
    <t>Ashta, Arvind</t>
  </si>
  <si>
    <t>Business Science Reference</t>
  </si>
  <si>
    <t>9781609605827</t>
  </si>
  <si>
    <t>business organizations and collaborative web: practices, strategies and patterns</t>
  </si>
  <si>
    <t>Malik, Kamna</t>
  </si>
  <si>
    <t>9781609606008</t>
  </si>
  <si>
    <t>cases on innovations in educational marketing: transnational and technological strategies</t>
  </si>
  <si>
    <t>Tripathi, Purnendu</t>
  </si>
  <si>
    <t>Information Science Reference</t>
  </si>
  <si>
    <t>9781615206100</t>
  </si>
  <si>
    <t>cases on technology innovation: entrepreneurial successes and pitfalls</t>
  </si>
  <si>
    <t>Becker, S. Ann</t>
  </si>
  <si>
    <t>9781609606084</t>
  </si>
  <si>
    <t>developing technologies in e-services, self-services, and mobile communication: new concepts</t>
  </si>
  <si>
    <t>Scupola, Ada</t>
  </si>
  <si>
    <t>9781605668079</t>
  </si>
  <si>
    <t>digital business security development: management technologies</t>
  </si>
  <si>
    <t>Kerr, Don</t>
  </si>
  <si>
    <t>T58.5.D496</t>
  </si>
  <si>
    <t>9781466617445</t>
  </si>
  <si>
    <t>9781466617438</t>
  </si>
  <si>
    <t>Developments in Natural Intelligence Research and Knowledge Engineering: Advancing Applications</t>
  </si>
  <si>
    <t>Wang, Yingxu</t>
  </si>
  <si>
    <t>Knowledge Management, Interdisciplinary Technologies, and Library Science</t>
  </si>
  <si>
    <t>658.4/032</t>
  </si>
  <si>
    <t>HD30.213.I557</t>
  </si>
  <si>
    <t>9781466617476</t>
  </si>
  <si>
    <t>9781466617469</t>
  </si>
  <si>
    <t>Integrated and Strategic Advancements in Decision Making Support Systems</t>
  </si>
  <si>
    <t>Zaraté, Pascale</t>
  </si>
  <si>
    <t>QA76.618.P75</t>
  </si>
  <si>
    <t>9781466617506</t>
  </si>
  <si>
    <t>9781466617490</t>
  </si>
  <si>
    <t>Principal Concepts in Applied Evolutionary Computation: Emerging Trends</t>
  </si>
  <si>
    <t>Hong, Wei-Chiang Samuelson</t>
  </si>
  <si>
    <t>Electronic Government, Global Society, and the Environment</t>
  </si>
  <si>
    <t>HD30.2.K63614</t>
  </si>
  <si>
    <t>9781466617537</t>
  </si>
  <si>
    <t>9781466617520</t>
  </si>
  <si>
    <t>Knowledge and Technology Adoption, Diffusion, and Transfer: International Perspectives</t>
  </si>
  <si>
    <t>Zolait, Ali Hussein Saleh</t>
  </si>
  <si>
    <t>R858.A38</t>
  </si>
  <si>
    <t>9781466617568</t>
  </si>
  <si>
    <t>9781466617551</t>
  </si>
  <si>
    <t>Advancing Technologies and Intelligence in Healthcare and Clinical Environments: Breakthroughs</t>
  </si>
  <si>
    <t>Tan, Joseph</t>
  </si>
  <si>
    <t>HD30.213.E58</t>
  </si>
  <si>
    <t>9781466617629</t>
  </si>
  <si>
    <t>9781466617612</t>
  </si>
  <si>
    <t>Enterprise Information Systems and Advancing Business Solutions: Emerging Models</t>
  </si>
  <si>
    <t>HD30.213.I583</t>
  </si>
  <si>
    <t>9781466617650</t>
  </si>
  <si>
    <t>9781466617643</t>
  </si>
  <si>
    <t>Organizational Integration of Enterprise Systems and Resources: Advancements and Applications</t>
  </si>
  <si>
    <t>Varajão, João</t>
  </si>
  <si>
    <t>Software Technologies, Computer Science, and Engineering</t>
  </si>
  <si>
    <t>620/.0042</t>
  </si>
  <si>
    <t>TA168.T48</t>
  </si>
  <si>
    <t>9781466617681</t>
  </si>
  <si>
    <t>9781466617674</t>
  </si>
  <si>
    <t>Theoretical and Analytical Service-Focused Systems Design and Development</t>
  </si>
  <si>
    <t>Chiu, Dickson K.W.</t>
  </si>
  <si>
    <t>LB1044.87.D475</t>
  </si>
  <si>
    <t>9781466617711</t>
  </si>
  <si>
    <t>9781466617704</t>
  </si>
  <si>
    <t>Design, Implementation, and Evaluation of Virtual Learning Environments</t>
  </si>
  <si>
    <t>Security Technologies, Ethics, and Law</t>
  </si>
  <si>
    <t>170</t>
  </si>
  <si>
    <t>BJ59.E84</t>
  </si>
  <si>
    <t>9781466617742</t>
  </si>
  <si>
    <t>9781466617735</t>
  </si>
  <si>
    <t>Ethical Impact of Technological Advancements and Applications in Society</t>
  </si>
  <si>
    <t>HD30.28.B8647</t>
  </si>
  <si>
    <t>9781466617803</t>
  </si>
  <si>
    <t>9781466617797</t>
  </si>
  <si>
    <t>Business Strategy and Applications in Enterprise IT Governance</t>
  </si>
  <si>
    <t>Grembergen, Wim Van</t>
  </si>
  <si>
    <t>HD30.2.S952</t>
  </si>
  <si>
    <t>9781466617834</t>
  </si>
  <si>
    <t>9781466617827</t>
  </si>
  <si>
    <t>Systems Approaches to Knowledge Management, Transfer, and Resource Development</t>
  </si>
  <si>
    <t>Lee, W.B.</t>
  </si>
  <si>
    <t>Multimedia Technologies, Digital Communications, and Networking</t>
  </si>
  <si>
    <t>QA76.575.M48</t>
  </si>
  <si>
    <t>9781466617926</t>
  </si>
  <si>
    <t>9781466617919</t>
  </si>
  <si>
    <t>Methods and Innovations for Multimedia Database Content Management</t>
  </si>
  <si>
    <t>Chen, Shu-Ching</t>
  </si>
  <si>
    <t>TK5105.888.N4816</t>
  </si>
  <si>
    <t>9781466617957</t>
  </si>
  <si>
    <t>9781466617940</t>
  </si>
  <si>
    <t>Next Generation Content Delivery Infrastructures</t>
  </si>
  <si>
    <t>Fortino, Giancarlo</t>
  </si>
  <si>
    <t>621.39/81</t>
  </si>
  <si>
    <t>TK5103.2.D496</t>
  </si>
  <si>
    <t>9781466617988</t>
  </si>
  <si>
    <t>9781466617971</t>
  </si>
  <si>
    <t>Developments in Wireless Network Prototyping, Design and Deployment: Future Generations</t>
  </si>
  <si>
    <t>Matin, Mohammad A.</t>
  </si>
  <si>
    <t>HF5548.32.L435</t>
  </si>
  <si>
    <t>9781466618015</t>
  </si>
  <si>
    <t>9781466618008</t>
  </si>
  <si>
    <t>Electronic Commerce Management for Business Activities and Global Enterprises: Competitive Advantages</t>
  </si>
  <si>
    <t>QA76.9.D343I5743</t>
  </si>
  <si>
    <t>9781466618077</t>
  </si>
  <si>
    <t>9781466618060</t>
  </si>
  <si>
    <t>Intelligent Data Analysis for Real-Life Applications: Theory and Practice</t>
  </si>
  <si>
    <t>Magdalena-Benedito, Rafael</t>
  </si>
  <si>
    <t>658.4/036</t>
  </si>
  <si>
    <t>HM711.Y43</t>
  </si>
  <si>
    <t>9781466618190</t>
  </si>
  <si>
    <t>9781466618183</t>
  </si>
  <si>
    <t>Approaches for Community Decision Making and Collective Reasoning: Knowledge Technology Support</t>
  </si>
  <si>
    <t>Stranieri, Andrew</t>
  </si>
  <si>
    <t>025.5/24</t>
  </si>
  <si>
    <t>Z699.35.C38P58</t>
  </si>
  <si>
    <t>9781466618220</t>
  </si>
  <si>
    <t>9781466618213</t>
  </si>
  <si>
    <t>Planning and Implementing Resource Discovery Tools in Academic Libraries</t>
  </si>
  <si>
    <t>Popp, Mary Pagliero</t>
  </si>
  <si>
    <t>TK5105.65.U27</t>
  </si>
  <si>
    <t>9781466618282</t>
  </si>
  <si>
    <t>9781466618275</t>
  </si>
  <si>
    <t>Ubiquitous Positioning and Mobile Location-Based Services in Smart Phones</t>
  </si>
  <si>
    <t>Chen, Ruizhi</t>
  </si>
  <si>
    <t>Q342.M856</t>
  </si>
  <si>
    <t>9781466618312</t>
  </si>
  <si>
    <t>9781466618305</t>
  </si>
  <si>
    <t>Multidisciplinary Computational Intelligence Techniques: Applications in Business, Engineering and Medicine</t>
  </si>
  <si>
    <t>Ali, Shawkat</t>
  </si>
  <si>
    <t>003/.3</t>
  </si>
  <si>
    <t>Q325.5.M3215</t>
  </si>
  <si>
    <t>9781466618343</t>
  </si>
  <si>
    <t>9781466618336</t>
  </si>
  <si>
    <t>Machine Learning Algorithms for Problem Solving in Computational Applications: Intelligent Techniques</t>
  </si>
  <si>
    <t>Kulkarni, Siddhivinayak</t>
  </si>
  <si>
    <t>658</t>
  </si>
  <si>
    <t>HD62.37.M356</t>
  </si>
  <si>
    <t>9781466618374</t>
  </si>
  <si>
    <t>9781466618367</t>
  </si>
  <si>
    <t>Managing Dynamic Technology-Oriented Businesses: High-Tech Organizations and Workplaces</t>
  </si>
  <si>
    <t>Jemielniak, Dariusz</t>
  </si>
  <si>
    <t>621.381028/6</t>
  </si>
  <si>
    <t>TK5102.5.S925</t>
  </si>
  <si>
    <t>9781466618404</t>
  </si>
  <si>
    <t>9781466618398</t>
  </si>
  <si>
    <t>Sustainable ICTs and Management Systems for Green Computing</t>
  </si>
  <si>
    <t>Hu, Wen-Chen</t>
  </si>
  <si>
    <t>HM846.S58</t>
  </si>
  <si>
    <t>9781466615601</t>
  </si>
  <si>
    <t>9781466615595</t>
  </si>
  <si>
    <t>Social Influences on Information and Communication Technology Innovations</t>
  </si>
  <si>
    <t>T58.64.S94</t>
  </si>
  <si>
    <t>9781466615632</t>
  </si>
  <si>
    <t>9781466615625</t>
  </si>
  <si>
    <t>Systems Approach Applications for Developments in Information Technology</t>
  </si>
  <si>
    <t>Stowell, Frank</t>
  </si>
  <si>
    <t>QA76.76.I58T54</t>
  </si>
  <si>
    <t>9781466615663</t>
  </si>
  <si>
    <t>9781466615656</t>
  </si>
  <si>
    <t>Theoretical and Practical Frameworks for Agent-Based Systems</t>
  </si>
  <si>
    <t>Zhang, Yu</t>
  </si>
  <si>
    <t>658/.05</t>
  </si>
  <si>
    <t>TK5103.2.I516</t>
  </si>
  <si>
    <t>9781466615694</t>
  </si>
  <si>
    <t>9781466615687</t>
  </si>
  <si>
    <t>Innovative Mobile Platform Developments for Electronic Services Design and Delivery</t>
  </si>
  <si>
    <t>T58.6.I5779</t>
  </si>
  <si>
    <t>9781466615786</t>
  </si>
  <si>
    <t>9781466615779</t>
  </si>
  <si>
    <t>Intelligent and Knowledge-Based Computing for Business and Organizational Advancements</t>
  </si>
  <si>
    <t>Sasaki, Hideyasu</t>
  </si>
  <si>
    <t>TK5105.59.S43924</t>
  </si>
  <si>
    <t>9781466615816</t>
  </si>
  <si>
    <t>9781466615809</t>
  </si>
  <si>
    <t>Security-Aware Systems Applications and Software Development Methods</t>
  </si>
  <si>
    <t>Khan, Khaled M.</t>
  </si>
  <si>
    <t>HD9980.5.T43</t>
  </si>
  <si>
    <t>9781466615847</t>
  </si>
  <si>
    <t>9781466615830</t>
  </si>
  <si>
    <t>Technological Applications and Advancements in Service Science, Management, and Engineering</t>
  </si>
  <si>
    <t>Sicilia, Miguel-Angel</t>
  </si>
  <si>
    <t>338.9/27</t>
  </si>
  <si>
    <t>HC79.E5.S86494</t>
  </si>
  <si>
    <t>9781466615878</t>
  </si>
  <si>
    <t>9781466615861</t>
  </si>
  <si>
    <t>Sustainable Policy Applications for Social Ecology and Development</t>
  </si>
  <si>
    <t>Carayannis, Elias G.</t>
  </si>
  <si>
    <t>658.4/0301</t>
  </si>
  <si>
    <t>HD30.23.D38267</t>
  </si>
  <si>
    <t>9781466615908</t>
  </si>
  <si>
    <t>9781466615892</t>
  </si>
  <si>
    <t>Decision Making Theories and Practices from Analysis to Strategy</t>
  </si>
  <si>
    <t>Q337.3.I56</t>
  </si>
  <si>
    <t>9781466615939</t>
  </si>
  <si>
    <t>9781466615922</t>
  </si>
  <si>
    <t>Innovations and Developments of Swarm Intelligence Applications</t>
  </si>
  <si>
    <t>Shi, Yuhui</t>
  </si>
  <si>
    <t>612.8/232</t>
  </si>
  <si>
    <t>QP401.C68</t>
  </si>
  <si>
    <t>9781466615960</t>
  </si>
  <si>
    <t>9781466615953</t>
  </si>
  <si>
    <t>Creating Synthetic Emotions through Technological and Robotic Advancements</t>
  </si>
  <si>
    <t>Vallverdú, Jordi</t>
  </si>
  <si>
    <t>HF5415.1265.E22</t>
  </si>
  <si>
    <t>9781466615991</t>
  </si>
  <si>
    <t>9781466615984</t>
  </si>
  <si>
    <t>E-Marketing: Concepts, Methodologies, Tools and Applications</t>
  </si>
  <si>
    <t>Information Resources Manageme</t>
  </si>
  <si>
    <t>006.7/8</t>
  </si>
  <si>
    <t>HF5549.H8728</t>
  </si>
  <si>
    <t>9781466616028</t>
  </si>
  <si>
    <t>9781466616011</t>
  </si>
  <si>
    <t>Human Resources Management: Concepts, Methodologies, Tools and Applications</t>
  </si>
  <si>
    <t>658.5/14</t>
  </si>
  <si>
    <t>HD9980.5.K374</t>
  </si>
  <si>
    <t>9781466616059</t>
  </si>
  <si>
    <t>9781466616042</t>
  </si>
  <si>
    <t>Services Customization Using Web Technologies</t>
  </si>
  <si>
    <t>Kardaras, Dimitrios</t>
  </si>
  <si>
    <t>541/.2</t>
  </si>
  <si>
    <t>QD181.C1N36</t>
  </si>
  <si>
    <t>9781466616080</t>
  </si>
  <si>
    <t>9781466616073</t>
  </si>
  <si>
    <t>Nanoscience and Advancing Computational Methods in Chemistry: Research Progress</t>
  </si>
  <si>
    <t>TK5105.386.S738</t>
  </si>
  <si>
    <t>9781466616141</t>
  </si>
  <si>
    <t>9781466616134</t>
  </si>
  <si>
    <t>Streaming Media with Peer-to-Peer Networks: Wireless Perspectives</t>
  </si>
  <si>
    <t>Fleury, Martin</t>
  </si>
  <si>
    <t>621.3841/92</t>
  </si>
  <si>
    <t>TK6570.I34C45</t>
  </si>
  <si>
    <t>9781466616172</t>
  </si>
  <si>
    <t>9781466616165</t>
  </si>
  <si>
    <t>Chipless and Conventional Radio Frequency Identification: Systems for Ubiquitous Tagging</t>
  </si>
  <si>
    <t>Karmakar, Nemai Chandra</t>
  </si>
  <si>
    <t>HF5548.32.S766</t>
  </si>
  <si>
    <t>9781466616202</t>
  </si>
  <si>
    <t>9781466616196</t>
  </si>
  <si>
    <t>Strategic and Pragmatic E-Business: Implications for Future Business Practices</t>
  </si>
  <si>
    <t>Rezaul, Karim Mohammed</t>
  </si>
  <si>
    <t>384.3/2</t>
  </si>
  <si>
    <t>T58.5.C667</t>
  </si>
  <si>
    <t>9781466616233</t>
  </si>
  <si>
    <t>9781466616226</t>
  </si>
  <si>
    <t>Perspectives and Implications for the Development of Information Infrastructures</t>
  </si>
  <si>
    <t>Constantinides, Panos</t>
  </si>
  <si>
    <t>333.79/4</t>
  </si>
  <si>
    <t>TJ808.G57</t>
  </si>
  <si>
    <t>9781466616264</t>
  </si>
  <si>
    <t>9781466616257</t>
  </si>
  <si>
    <t>Global Sustainable Development and Renewable Energy Systems</t>
  </si>
  <si>
    <t>Olla, Phillip</t>
  </si>
  <si>
    <t>005.4/3</t>
  </si>
  <si>
    <t>QA76.9.U83C58</t>
  </si>
  <si>
    <t>9781466616295</t>
  </si>
  <si>
    <t>9781466616288</t>
  </si>
  <si>
    <t>Cognitively Informed Intelligent Interfaces: Systems Design and Development</t>
  </si>
  <si>
    <t>Alkhalifa, Eshaa M.</t>
  </si>
  <si>
    <t>004.6782</t>
  </si>
  <si>
    <t>QA76.585.A25</t>
  </si>
  <si>
    <t>9781466616325</t>
  </si>
  <si>
    <t>9781466616318</t>
  </si>
  <si>
    <t>Achieving Federated and Self-Manageable Cloud Infrastructures: Theory and Practice</t>
  </si>
  <si>
    <t>Villari, Massimo</t>
  </si>
  <si>
    <t>794.8/1</t>
  </si>
  <si>
    <t>GV1469.3.A37</t>
  </si>
  <si>
    <t>9781466616356</t>
  </si>
  <si>
    <t>9781466616349</t>
  </si>
  <si>
    <t>Algorithmic and Architectural Gaming Design: Implementation and Development</t>
  </si>
  <si>
    <t>Kumar, Ashok</t>
  </si>
  <si>
    <t>HC59.72.T4L38</t>
  </si>
  <si>
    <t>9781466616387</t>
  </si>
  <si>
    <t>9781466616370</t>
  </si>
  <si>
    <t>Leveraging Developing Economies with the Use of Information Technology: Trends and Tools</t>
  </si>
  <si>
    <t>Usoro, Abel</t>
  </si>
  <si>
    <t>624.1/762</t>
  </si>
  <si>
    <t>TA654.6.S8673</t>
  </si>
  <si>
    <t>9781466616417</t>
  </si>
  <si>
    <t>9781466616400</t>
  </si>
  <si>
    <t>Structural Seismic Design Optimization and Earthquake Engineering: Formulations and Applications</t>
  </si>
  <si>
    <t>Plevris, Vagelis</t>
  </si>
  <si>
    <t>625.10028/9</t>
  </si>
  <si>
    <t>TF610.R37</t>
  </si>
  <si>
    <t>9781466616448</t>
  </si>
  <si>
    <t>9781466616431</t>
  </si>
  <si>
    <t>Railway Safety, Reliability and Security: Technologies and Systems Engineering</t>
  </si>
  <si>
    <t>Flammini, Francesco</t>
  </si>
  <si>
    <t>338.4/76</t>
  </si>
  <si>
    <t>HD62.37C66</t>
  </si>
  <si>
    <t>9781466616479</t>
  </si>
  <si>
    <t>9781466616462</t>
  </si>
  <si>
    <t>Comparing High Technology Firms in Developed and Developing Countries: Cluster Growth Initiatives</t>
  </si>
  <si>
    <t>Bas, Tomas Gabriel</t>
  </si>
  <si>
    <t>QA76.9.A25T345</t>
  </si>
  <si>
    <t>9781466616509</t>
  </si>
  <si>
    <t>9781466616493</t>
  </si>
  <si>
    <t>Anonymous Security Systems and Applications: Requirements and Solutions</t>
  </si>
  <si>
    <t>Tamura, Shinsuke</t>
  </si>
  <si>
    <t>378.1734</t>
  </si>
  <si>
    <t>LB2341.C1695</t>
  </si>
  <si>
    <t>9781466616561</t>
  </si>
  <si>
    <t>9781466616554</t>
  </si>
  <si>
    <t>Cases on Technologies for Educational Leadership and Administration in Higher Education</t>
  </si>
  <si>
    <t>QA76.59.H34</t>
  </si>
  <si>
    <t>9781615206568</t>
  </si>
  <si>
    <t>9781615206551</t>
  </si>
  <si>
    <t>Handbook of Research on Mobile Software Engineering: Design, Implementation and Emergent Applications</t>
  </si>
  <si>
    <t>Alencar, Paulo</t>
  </si>
  <si>
    <t>004/.36</t>
  </si>
  <si>
    <t>QA76.9.C58G69</t>
  </si>
  <si>
    <t>9781466608801</t>
  </si>
  <si>
    <t>9781466608795</t>
  </si>
  <si>
    <t>Grid and Cloud Computing: Concepts, Methodologies, Tools and Applications</t>
  </si>
  <si>
    <t>338.9009172/4</t>
  </si>
  <si>
    <t>HC59.72.I55R44</t>
  </si>
  <si>
    <t>9781466608832</t>
  </si>
  <si>
    <t>9781466608825</t>
  </si>
  <si>
    <t>Regional Development: Concepts, Methodologies, Tools and Applications</t>
  </si>
  <si>
    <t>HF6146.I58H36</t>
  </si>
  <si>
    <t>9781466608863</t>
  </si>
  <si>
    <t>9781466608856</t>
  </si>
  <si>
    <t>Online Advertising and Promotion: Modern Technologies for Marketing</t>
  </si>
  <si>
    <t>Hanafizadeh, Payam</t>
  </si>
  <si>
    <t>HM851.H855</t>
  </si>
  <si>
    <t>9781466608924</t>
  </si>
  <si>
    <t>9781466608917</t>
  </si>
  <si>
    <t>Human Rights and Risks in the Digital Era: Globalization and the Effects of Information Technologies</t>
  </si>
  <si>
    <t>Akrivopoulou, Christina M.</t>
  </si>
  <si>
    <t>025.04/27</t>
  </si>
  <si>
    <t>TK5105.88815.C64</t>
  </si>
  <si>
    <t>9781466608955</t>
  </si>
  <si>
    <t>9781466608948</t>
  </si>
  <si>
    <t>Collaboration and the Semantic Web: Social Networks, Knowledge Networks and Knowledge Resources</t>
  </si>
  <si>
    <t>Brüggemann, Stefan</t>
  </si>
  <si>
    <t>QA76.76.R47S64586</t>
  </si>
  <si>
    <t>9781466608986</t>
  </si>
  <si>
    <t>9781466608979</t>
  </si>
  <si>
    <t>Software Reuse in the Emerging Cloud Computing Era</t>
  </si>
  <si>
    <t>Yang, Hongji</t>
  </si>
  <si>
    <t>025.04/2</t>
  </si>
  <si>
    <t>ZA4080.M85</t>
  </si>
  <si>
    <t>9781466609013</t>
  </si>
  <si>
    <t>9781466609006</t>
  </si>
  <si>
    <t>Multimedia Storage and Retrieval Innovations for Digital Library Systems</t>
  </si>
  <si>
    <t>HM851.C874</t>
  </si>
  <si>
    <t>9781466609044</t>
  </si>
  <si>
    <t>9781466609037</t>
  </si>
  <si>
    <t>Current Trends and Future Practices for Digital Literacy and Competence</t>
  </si>
  <si>
    <t>Cartelli, Antonio</t>
  </si>
  <si>
    <t>QA76.9.D5T43</t>
  </si>
  <si>
    <t>9781466609075</t>
  </si>
  <si>
    <t>9781466609068</t>
  </si>
  <si>
    <t>Technology Integration Advancements in Distributed Systems and Computing</t>
  </si>
  <si>
    <t>Bessis, Nik</t>
  </si>
  <si>
    <t>R119.9.E44</t>
  </si>
  <si>
    <t>9781466609105</t>
  </si>
  <si>
    <t>9781466609099</t>
  </si>
  <si>
    <t>Emerging Communication Technologies for E-Health and Medicine</t>
  </si>
  <si>
    <t>Rodrigues, Joel</t>
  </si>
  <si>
    <t>006.2/2</t>
  </si>
  <si>
    <t>TK7895.E42I532</t>
  </si>
  <si>
    <t>9781466609136</t>
  </si>
  <si>
    <t>9781466609129</t>
  </si>
  <si>
    <t>Innovations in Embedded and Real-Time Systems Engineering for Communication</t>
  </si>
  <si>
    <t>Virtanen, Seppo</t>
  </si>
  <si>
    <t>TA710.G445</t>
  </si>
  <si>
    <t>9781466609167</t>
  </si>
  <si>
    <t>9781466609150</t>
  </si>
  <si>
    <t>Geotechnical Applications for Earthquake Engineering: Research Advancements</t>
  </si>
  <si>
    <t>Sitharam, T.G.</t>
  </si>
  <si>
    <t>HD38.5.I52</t>
  </si>
  <si>
    <t>9781466609198</t>
  </si>
  <si>
    <t>9781466609181</t>
  </si>
  <si>
    <t>Information Technologies, Methods, and Techniques of Supply Chain Management</t>
  </si>
  <si>
    <t>004.16/7</t>
  </si>
  <si>
    <t>QA76.59.E467</t>
  </si>
  <si>
    <t>9781466609228</t>
  </si>
  <si>
    <t>9781466609211</t>
  </si>
  <si>
    <t>Emergent Trends in Personal, Mobile, and Handheld Computing Technologies</t>
  </si>
  <si>
    <t>QA76.9.C66S628</t>
  </si>
  <si>
    <t>9781466609280</t>
  </si>
  <si>
    <t>9781466609273</t>
  </si>
  <si>
    <t>Societal Impacts on Information Systems Development and Applications</t>
  </si>
  <si>
    <t>HD30.2.P758</t>
  </si>
  <si>
    <t>9781466609310</t>
  </si>
  <si>
    <t>9781466609303</t>
  </si>
  <si>
    <t>Project Management Techniques and Innovations in Information Technology</t>
  </si>
  <si>
    <t>TS155.I5362</t>
  </si>
  <si>
    <t>9781466609341</t>
  </si>
  <si>
    <t>9781466609334</t>
  </si>
  <si>
    <t>Innovations in Information Systems for Business Functionality and Operations Management</t>
  </si>
  <si>
    <t>LB1028.3.L379</t>
  </si>
  <si>
    <t>9781466609372</t>
  </si>
  <si>
    <t>9781466609365</t>
  </si>
  <si>
    <t>Learning with Mobile Technologies, Handheld Devices and Smart Phones: Innovative Methods</t>
  </si>
  <si>
    <t>Lu, Zhongyu (Joan)</t>
  </si>
  <si>
    <t>Q222.B56</t>
  </si>
  <si>
    <t>9781466609433</t>
  </si>
  <si>
    <t>9781466609426</t>
  </si>
  <si>
    <t>Biologically-Inspired Computing for the Arts: Scientific Data through Graphics</t>
  </si>
  <si>
    <t>Ursyn, Anna</t>
  </si>
  <si>
    <t>G70.212.D64</t>
  </si>
  <si>
    <t>9781466609464</t>
  </si>
  <si>
    <t>9781466609457</t>
  </si>
  <si>
    <t>Discovery of Geospatial Resources: Methodologies, Technologies, and Emergent Applications</t>
  </si>
  <si>
    <t>Diaz, Laura</t>
  </si>
  <si>
    <t>HD30.2.K6368423</t>
  </si>
  <si>
    <t>9781466609495</t>
  </si>
  <si>
    <t>9781466609488</t>
  </si>
  <si>
    <t>Knowledge Management and Drivers of Innovation in Services Industries</t>
  </si>
  <si>
    <t>Pablos, Patricia Ordoñez de</t>
  </si>
  <si>
    <t>QA76.9.H85S654</t>
  </si>
  <si>
    <t>9781466609556</t>
  </si>
  <si>
    <t>9781466609549</t>
  </si>
  <si>
    <t>Speech, Image and Language Processing for Human Computer Interaction: Multi-Modal Advancements</t>
  </si>
  <si>
    <t>Tiwary, Uma Shanker</t>
  </si>
  <si>
    <t>QA76.9.C58.C585</t>
  </si>
  <si>
    <t>9781466609587</t>
  </si>
  <si>
    <t>9781466609570</t>
  </si>
  <si>
    <t>Cloud Computing for Teaching and Learning: Strategies for Design and Implementation</t>
  </si>
  <si>
    <t>621.382/1</t>
  </si>
  <si>
    <t>TK5105.66.U84</t>
  </si>
  <si>
    <t>9781466609617</t>
  </si>
  <si>
    <t>9781466609600</t>
  </si>
  <si>
    <t>Using Cross-Layer Techniques for Communication Systems</t>
  </si>
  <si>
    <t>Rashvand, Habib F.</t>
  </si>
  <si>
    <t>658.8/02</t>
  </si>
  <si>
    <t>HF5415.R257</t>
  </si>
  <si>
    <t>9781466609709</t>
  </si>
  <si>
    <t>9781466609693</t>
  </si>
  <si>
    <t>Systems Thinking and Process Dynamics for Marketing Systems: Technologies and Applications for Decision Management</t>
  </si>
  <si>
    <t>Rajagopal</t>
  </si>
  <si>
    <t>153.4/2</t>
  </si>
  <si>
    <t>BF442.R45</t>
  </si>
  <si>
    <t>9781466609730</t>
  </si>
  <si>
    <t>9781466609723</t>
  </si>
  <si>
    <t>Relational Thinking Styles and Natural Intelligence: Assessing Inference Patterns for Computational Modeling</t>
  </si>
  <si>
    <t>Chiasson, Phyllis</t>
  </si>
  <si>
    <t>HD30.2.T4953</t>
  </si>
  <si>
    <t>9781466609792</t>
  </si>
  <si>
    <t>9781466609785</t>
  </si>
  <si>
    <t>Threats, Countermeasures and Advances in Applied Information Security</t>
  </si>
  <si>
    <t>Gupta, Manish</t>
  </si>
  <si>
    <t>Z675.U5F77</t>
  </si>
  <si>
    <t>9781466602359</t>
  </si>
  <si>
    <t>9781466602342</t>
  </si>
  <si>
    <t>Remote Access Technologies for Library Collections: Tools for Library Users and Managers</t>
  </si>
  <si>
    <t>Fulkerson, Diane M.</t>
  </si>
  <si>
    <t>808.06/6</t>
  </si>
  <si>
    <t>T11.G683</t>
  </si>
  <si>
    <t>9781466602380</t>
  </si>
  <si>
    <t>9781466602373</t>
  </si>
  <si>
    <t>Technical Writing, Presentational Skills, and Online Communication: Professional Tools and Insights</t>
  </si>
  <si>
    <t>Greenlaw, Raymond</t>
  </si>
  <si>
    <t>620.0014</t>
  </si>
  <si>
    <t>TA158.5.N49</t>
  </si>
  <si>
    <t>9781466602441</t>
  </si>
  <si>
    <t>9781466602434</t>
  </si>
  <si>
    <t>New Media Communication Skills for Engineers and IT Professionals: Trans-National and Trans-Cultural Demands</t>
  </si>
  <si>
    <t>Patil, Arun</t>
  </si>
  <si>
    <t>HD38.5.C87</t>
  </si>
  <si>
    <t>9781466602472</t>
  </si>
  <si>
    <t>9781466602465</t>
  </si>
  <si>
    <t>Customer-Oriented Global Supply Chains: Concepts for Effective Management</t>
  </si>
  <si>
    <t>Eyob, Ephrem</t>
  </si>
  <si>
    <t>HD31.B8529</t>
  </si>
  <si>
    <t>9781466602502</t>
  </si>
  <si>
    <t>9781466602496</t>
  </si>
  <si>
    <t>Business Enterprise, Process, and Technology Management: Models and Applications</t>
  </si>
  <si>
    <t>Shankararaman, Venky</t>
  </si>
  <si>
    <t>370.1130285</t>
  </si>
  <si>
    <t>LC1048.C57V64</t>
  </si>
  <si>
    <t>9781466602533</t>
  </si>
  <si>
    <t>9781466602526</t>
  </si>
  <si>
    <t>Vocational Education Technologies and Advances in Adult Learning: New Concepts</t>
  </si>
  <si>
    <t>621.39/5</t>
  </si>
  <si>
    <t>QA76.9.A3T435</t>
  </si>
  <si>
    <t>9781466602564</t>
  </si>
  <si>
    <t>9781466602557</t>
  </si>
  <si>
    <t>Technological Innovations in Adaptive and Dependable Systems: Advancing Models and Concepts</t>
  </si>
  <si>
    <t>Florio, Vincenzo De</t>
  </si>
  <si>
    <t>G70.212.G4784</t>
  </si>
  <si>
    <t>9781466602595</t>
  </si>
  <si>
    <t>9781466602588</t>
  </si>
  <si>
    <t>Geospatial Technologies and Advancing Geographic Decision Making: Issues and Trends</t>
  </si>
  <si>
    <t>Albert, Donald Patrick</t>
  </si>
  <si>
    <t>Q342.S54</t>
  </si>
  <si>
    <t>9781466602625</t>
  </si>
  <si>
    <t>9781466602618</t>
  </si>
  <si>
    <t>Software and Intelligent Sciences: New Transdisciplinary Findings</t>
  </si>
  <si>
    <t>Q342.B74</t>
  </si>
  <si>
    <t>9781466602656</t>
  </si>
  <si>
    <t>9781466602649</t>
  </si>
  <si>
    <t>Breakthroughs in Software Science and Computational Intelligence</t>
  </si>
  <si>
    <t>658.701</t>
  </si>
  <si>
    <t>HD38.5.I53</t>
  </si>
  <si>
    <t>9781466602687</t>
  </si>
  <si>
    <t>9781466602670</t>
  </si>
  <si>
    <t>Innovations in Logistics and Supply Chain Management Technologies for Dynamic Economies</t>
  </si>
  <si>
    <t>Luo, ZongWei</t>
  </si>
  <si>
    <t>T57.84.M58</t>
  </si>
  <si>
    <t>9781466602717</t>
  </si>
  <si>
    <t>9781466602700</t>
  </si>
  <si>
    <t>Modeling, Analysis, and Applications in Metaheuristic Computing: Advancements and Trends</t>
  </si>
  <si>
    <t>Yin, Peng-Yeng</t>
  </si>
  <si>
    <t>658.4/038095</t>
  </si>
  <si>
    <t>HD30.2.A347</t>
  </si>
  <si>
    <t>9781466602779</t>
  </si>
  <si>
    <t>9781466602762</t>
  </si>
  <si>
    <t>Advancing Technologies for Asian Business and Economics: Information Management Developments</t>
  </si>
  <si>
    <t>Ura, Dasho Karma</t>
  </si>
  <si>
    <t>HD38.7.O74</t>
  </si>
  <si>
    <t>9781466602809</t>
  </si>
  <si>
    <t>9781466602793</t>
  </si>
  <si>
    <t>Organizational Applications of Business Intelligence Management: Emerging Trends</t>
  </si>
  <si>
    <t>Herschel, Richard</t>
  </si>
  <si>
    <t>005.4/37</t>
  </si>
  <si>
    <t>T385.I4743</t>
  </si>
  <si>
    <t>9781466602861</t>
  </si>
  <si>
    <t>9781466602854</t>
  </si>
  <si>
    <t>Innovative Design and Creation of Visual Interfaces: Advancements and Trends</t>
  </si>
  <si>
    <t>Falchuk, Ben</t>
  </si>
  <si>
    <t>658.8/120285</t>
  </si>
  <si>
    <t>HF5415.5.S83</t>
  </si>
  <si>
    <t>9781466602892</t>
  </si>
  <si>
    <t>9781466602885</t>
  </si>
  <si>
    <t>Successful Customer Relationship Management Programs and Technologies: Issues and Trends</t>
  </si>
  <si>
    <t>Eid, Riyad</t>
  </si>
  <si>
    <t>629.8/92</t>
  </si>
  <si>
    <t>TJ211.S438</t>
  </si>
  <si>
    <t>9781466602922</t>
  </si>
  <si>
    <t>9781466602915</t>
  </si>
  <si>
    <t>Service Robots and Robotics: Design and Application</t>
  </si>
  <si>
    <t>Ceccarelli, Marco</t>
  </si>
  <si>
    <t>TK7881.H36</t>
  </si>
  <si>
    <t>9781466602953</t>
  </si>
  <si>
    <t>9781466602946</t>
  </si>
  <si>
    <t>Handbook of Research on Industrial Informatics and Manufacturing Intelligence: Innovations and Solutions</t>
  </si>
  <si>
    <t>Khan, Mohammad Ayoub</t>
  </si>
  <si>
    <t>658.4/034</t>
  </si>
  <si>
    <t>TS155.6.L64</t>
  </si>
  <si>
    <t>9781466602984</t>
  </si>
  <si>
    <t>9781466602977</t>
  </si>
  <si>
    <t>Logistics Management and Optimization through Hybrid Artificial Intelligence Systems</t>
  </si>
  <si>
    <t>Zezzatti, Carlos Alberto Ochoa</t>
  </si>
  <si>
    <t>371.39/5</t>
  </si>
  <si>
    <t>LB1032.C563</t>
  </si>
  <si>
    <t>9781466603011</t>
  </si>
  <si>
    <t>9781466603004</t>
  </si>
  <si>
    <t>Collaborative Learning 2.0: Open Educational Resources</t>
  </si>
  <si>
    <t>Okada, Alexandra Lilavati Pere</t>
  </si>
  <si>
    <t>302.23/1</t>
  </si>
  <si>
    <t>QA76.9.S88P49</t>
  </si>
  <si>
    <t>9781466603042</t>
  </si>
  <si>
    <t>9781466603035</t>
  </si>
  <si>
    <t>Phenomenology, Organizational Politics, and IT Design: The Social Study of Information Systems</t>
  </si>
  <si>
    <t>Viscusi, Gianluigi</t>
  </si>
  <si>
    <t>658/.049</t>
  </si>
  <si>
    <t>HD62.4.C853</t>
  </si>
  <si>
    <t>9781466603073</t>
  </si>
  <si>
    <t>9781466603066</t>
  </si>
  <si>
    <t>Cultural Variations and Business Performance: Contemporary Globalism</t>
  </si>
  <si>
    <t>Christiansen, Bryan</t>
  </si>
  <si>
    <t>362.17/82</t>
  </si>
  <si>
    <t>RS122.2.P44</t>
  </si>
  <si>
    <t>9781466603103</t>
  </si>
  <si>
    <t>9781466603097</t>
  </si>
  <si>
    <t>Pharmacoinformatics and Drug Discovery Technologies: Theories and Applications</t>
  </si>
  <si>
    <t>Gasmelseid, Tagelsir Mohamed</t>
  </si>
  <si>
    <t>BF637.C45.E53</t>
  </si>
  <si>
    <t>9781466603165</t>
  </si>
  <si>
    <t>9781466603158</t>
  </si>
  <si>
    <t>Encyclopedia of Cyber Behavior</t>
  </si>
  <si>
    <t>Yan, Zheng</t>
  </si>
  <si>
    <t>TK5105.77.T43</t>
  </si>
  <si>
    <t>9781466603226</t>
  </si>
  <si>
    <t>9781466603219</t>
  </si>
  <si>
    <t>Technological Advancements and Applications in Mobile Ad-Hoc Networks: Research Trends</t>
  </si>
  <si>
    <t>Lakhtaria, Kamaljit I.</t>
  </si>
  <si>
    <t>910.01</t>
  </si>
  <si>
    <t>G70.212.U57</t>
  </si>
  <si>
    <t>9781466603288</t>
  </si>
  <si>
    <t>9781466603271</t>
  </si>
  <si>
    <t>Universal Ontology of Geographic Space: Semantic Enrichment for Spatial Data</t>
  </si>
  <si>
    <t>Podobnikar, Tomaž</t>
  </si>
  <si>
    <t>025.042/52</t>
  </si>
  <si>
    <t>ZA3075.N495</t>
  </si>
  <si>
    <t>9781466603318</t>
  </si>
  <si>
    <t>9781466603301</t>
  </si>
  <si>
    <t>Next Generation Search Engines: Advanced Models for Information Retrieval</t>
  </si>
  <si>
    <t>Jouis, Christophe</t>
  </si>
  <si>
    <t>025.042/2</t>
  </si>
  <si>
    <t>HD30.37.E54</t>
  </si>
  <si>
    <t>9781466603370</t>
  </si>
  <si>
    <t>9781466603363</t>
  </si>
  <si>
    <t>Enhancing Enterprise and Service-Oriented Architectures with Advanced Web Portal Technologies</t>
  </si>
  <si>
    <t>Adamson, Greg</t>
  </si>
  <si>
    <t>516/.1</t>
  </si>
  <si>
    <t>QA521.A155</t>
  </si>
  <si>
    <t>9781466601147</t>
  </si>
  <si>
    <t>9781466601130</t>
  </si>
  <si>
    <t>3-D Surface Geometry and Reconstruction: Developing Concepts and Applications</t>
  </si>
  <si>
    <t>Pati, Umesh Chandra</t>
  </si>
  <si>
    <t>323/.04202854678</t>
  </si>
  <si>
    <t>JF1525.A8A34</t>
  </si>
  <si>
    <t>9781466601178</t>
  </si>
  <si>
    <t>9781466601161</t>
  </si>
  <si>
    <t>Active Citizen Participation in E-Government: A Global Perspective</t>
  </si>
  <si>
    <t>Manoharan, Aroon</t>
  </si>
  <si>
    <t>QA76.59.A38</t>
  </si>
  <si>
    <t>9781466601208</t>
  </si>
  <si>
    <t>9781466601192</t>
  </si>
  <si>
    <t>Advancing the Next-Generation of Mobile Computing: Emerging Technologies</t>
  </si>
  <si>
    <t>610.28076</t>
  </si>
  <si>
    <t>R856.3.B56</t>
  </si>
  <si>
    <t>9781466601239</t>
  </si>
  <si>
    <t>9781466601222</t>
  </si>
  <si>
    <t>Handbook of Research on Biomedical Engineering Education and Advanced Bioengineering Learning: Interdisciplinary Cases</t>
  </si>
  <si>
    <t>Abu-Faraj, Ziad O.</t>
  </si>
  <si>
    <t>TS183.C6488</t>
  </si>
  <si>
    <t>9781466601291</t>
  </si>
  <si>
    <t>9781466601284</t>
  </si>
  <si>
    <t>Computational Methods for Optimizing Manufacturing Technology: Models and Techniques</t>
  </si>
  <si>
    <t>Davim, J. Paulo</t>
  </si>
  <si>
    <t>T58.6.V33</t>
  </si>
  <si>
    <t>9781466601321</t>
  </si>
  <si>
    <t>9781466601314</t>
  </si>
  <si>
    <t>Design-Type Research in Information Systems: Findings and Practices</t>
  </si>
  <si>
    <t>Vahidov, Rustam</t>
  </si>
  <si>
    <t>371.39</t>
  </si>
  <si>
    <t>LB1029.P67E22</t>
  </si>
  <si>
    <t>9781466601444</t>
  </si>
  <si>
    <t>9781466601437</t>
  </si>
  <si>
    <t>E-Portfolios and Global Diffusion: Solutions for Collaborative Education</t>
  </si>
  <si>
    <t>Cambridge, Darren</t>
  </si>
  <si>
    <t>HF5548.32.H357</t>
  </si>
  <si>
    <t>9781466601475</t>
  </si>
  <si>
    <t>9781466601468</t>
  </si>
  <si>
    <t>Handbook of Research on E-Business Standards and Protocols: Documents, Data, and Advanced Web Technologies</t>
  </si>
  <si>
    <t>QA76.76.C672H3518</t>
  </si>
  <si>
    <t>9781466601505</t>
  </si>
  <si>
    <t>9781466601499</t>
  </si>
  <si>
    <t>Handbook of Research on Serious Games as Educational, Business and Research Tools</t>
  </si>
  <si>
    <t>302.2/4</t>
  </si>
  <si>
    <t>BF637.C45H86</t>
  </si>
  <si>
    <t>9781466601536</t>
  </si>
  <si>
    <t>9781466601529</t>
  </si>
  <si>
    <t>Human-Information Interaction and Technical Communication: Concepts and Frameworks</t>
  </si>
  <si>
    <t>Albers, Michael J.</t>
  </si>
  <si>
    <t>QA76.758.I54</t>
  </si>
  <si>
    <t>9781466601567</t>
  </si>
  <si>
    <t>9781466601550</t>
  </si>
  <si>
    <t>Information Systems Reengineering for Modern Business Systems: ERP, Supply Chain and E-Commerce Management Solutions</t>
  </si>
  <si>
    <t>Valverde, Raul</t>
  </si>
  <si>
    <t>T58.5.I5648</t>
  </si>
  <si>
    <t>9781466601598</t>
  </si>
  <si>
    <t>9781466601581</t>
  </si>
  <si>
    <t>Insights into Advancements in Intelligent Information Technologies: Discoveries</t>
  </si>
  <si>
    <t>QA76.9.D5I647</t>
  </si>
  <si>
    <t>9781466601628</t>
  </si>
  <si>
    <t>9781466601611</t>
  </si>
  <si>
    <t>Internet and Distributed Computing Advancements: Theoretical Frameworks and Practical Applications</t>
  </si>
  <si>
    <t>Abawajy, Jemal H.</t>
  </si>
  <si>
    <t>HD30.213.K68</t>
  </si>
  <si>
    <t>9781466601659</t>
  </si>
  <si>
    <t>9781466601642</t>
  </si>
  <si>
    <t>Management Information Systems for Enterprise Applications: Business Issues, Research and Solutions</t>
  </si>
  <si>
    <t>Koumpis, Adamantios</t>
  </si>
  <si>
    <t>363.34/8</t>
  </si>
  <si>
    <t>HV551.2.M36</t>
  </si>
  <si>
    <t>9781466601680</t>
  </si>
  <si>
    <t>9781466601673</t>
  </si>
  <si>
    <t>Managing Crises and Disasters with Emerging Technologies: Advancements</t>
  </si>
  <si>
    <t>HD30.2.M426</t>
  </si>
  <si>
    <t>9781466601710</t>
  </si>
  <si>
    <t>9781466601703</t>
  </si>
  <si>
    <t>Measuring Organizational Information Systems Success: New Technologies and Practices</t>
  </si>
  <si>
    <t>Belkhamza, Zakariya</t>
  </si>
  <si>
    <t>333.79</t>
  </si>
  <si>
    <t>TK3001.E46</t>
  </si>
  <si>
    <t>9781466601741</t>
  </si>
  <si>
    <t>9781466601734</t>
  </si>
  <si>
    <t>Power System Planning Technologies and Applications: Concepts, Solutions and Management</t>
  </si>
  <si>
    <t>Elkarmi, Fawwaz</t>
  </si>
  <si>
    <t>TJ211.P77</t>
  </si>
  <si>
    <t>9781466601772</t>
  </si>
  <si>
    <t>9781466601765</t>
  </si>
  <si>
    <t>Prototyping of Robotic Systems: Applications of Design and Implementation</t>
  </si>
  <si>
    <t>Sobh, Tarek</t>
  </si>
  <si>
    <t>QA76.758.R467</t>
  </si>
  <si>
    <t>9781466601802</t>
  </si>
  <si>
    <t>9781466601796</t>
  </si>
  <si>
    <t>Research Methodologies, Innovations and Philosophies in Software Systems Engineering and Information Systems</t>
  </si>
  <si>
    <t>Mora, Manuel</t>
  </si>
  <si>
    <t>372.35/8044</t>
  </si>
  <si>
    <t>TJ211.26.R64</t>
  </si>
  <si>
    <t>9781466601833</t>
  </si>
  <si>
    <t>9781466601826</t>
  </si>
  <si>
    <t>Robots in K-12 Education: A New Technology for Learning</t>
  </si>
  <si>
    <t>Barker, Bradley S.</t>
  </si>
  <si>
    <t>TK5105.88815.S4237</t>
  </si>
  <si>
    <t>9781466601864</t>
  </si>
  <si>
    <t>9781466601857</t>
  </si>
  <si>
    <t>Semantic-Enabled Advancements on the Web: Applications Across Industries</t>
  </si>
  <si>
    <t>Sheth, Amit P.</t>
  </si>
  <si>
    <t>006.3/3</t>
  </si>
  <si>
    <t>TK5105.88815.S468</t>
  </si>
  <si>
    <t>9781466601895</t>
  </si>
  <si>
    <t>9781466601888</t>
  </si>
  <si>
    <t>Semi-Automatic Ontology Development: Processes and Resources</t>
  </si>
  <si>
    <t>Pazienza, Maria Teresa</t>
  </si>
  <si>
    <t>004.6/5011</t>
  </si>
  <si>
    <t>TK5105.7.S563</t>
  </si>
  <si>
    <t>9781466601925</t>
  </si>
  <si>
    <t>9781466601918</t>
  </si>
  <si>
    <t>Simulation in Computer Network Design and Modeling: Use and Analysis</t>
  </si>
  <si>
    <t>Al-Bahadili, Hussein</t>
  </si>
  <si>
    <t>QA76.59.S63</t>
  </si>
  <si>
    <t>9781466601956</t>
  </si>
  <si>
    <t>9781466601949</t>
  </si>
  <si>
    <t>Social and Organizational Impacts of Emerging Mobile Devices: Evaluating Use</t>
  </si>
  <si>
    <t>Lumsden, Joanna</t>
  </si>
  <si>
    <t>TK5105.59.S766</t>
  </si>
  <si>
    <t>9781466601987</t>
  </si>
  <si>
    <t>9781466601970</t>
  </si>
  <si>
    <t>Strategic and Practical Approaches for Information Security Governance: Technologies and Applied Solutions</t>
  </si>
  <si>
    <t>TK5105.875.I57T454</t>
  </si>
  <si>
    <t>9781466602045</t>
  </si>
  <si>
    <t>9781466602038</t>
  </si>
  <si>
    <t>Technologies and Protocols for the Future of Internet Design: Reinventing the Web</t>
  </si>
  <si>
    <t>Vidyarthi, Deo Prakash</t>
  </si>
  <si>
    <t>388.3/124</t>
  </si>
  <si>
    <t>TL272.58.W57</t>
  </si>
  <si>
    <t>9781466602106</t>
  </si>
  <si>
    <t>9781466602090</t>
  </si>
  <si>
    <t>Wireless Technologies in Vehicular Ad Hoc Networks: Present and Future Challenges</t>
  </si>
  <si>
    <t>616.89/1402854678</t>
  </si>
  <si>
    <t>BF636.6.O55</t>
  </si>
  <si>
    <t>9781613502051</t>
  </si>
  <si>
    <t>9781613502044</t>
  </si>
  <si>
    <t>Online Guidance and Counseling: Toward Effectively Applying Technology</t>
  </si>
  <si>
    <t>Popoola, B.I.</t>
  </si>
  <si>
    <t>QA76.76.E95D378</t>
  </si>
  <si>
    <t>9781615209729</t>
  </si>
  <si>
    <t>9781615209712</t>
  </si>
  <si>
    <t>Data Intensive Distributed Computing: Challenges and Solutions for Large-scale Information Management</t>
  </si>
  <si>
    <t>Kosar, Tevfik</t>
  </si>
  <si>
    <t>384.5</t>
  </si>
  <si>
    <t>TK5103.2.W573513</t>
  </si>
  <si>
    <t>9781466600188</t>
  </si>
  <si>
    <t>9781466600171</t>
  </si>
  <si>
    <t>Wireless Multi-Access Environments and Quality of Service Provisioning: Solutions and Application</t>
  </si>
  <si>
    <t>Muntean, Gabriel-Miro</t>
  </si>
  <si>
    <t>TK5105.888.M577</t>
  </si>
  <si>
    <t>9781466600249</t>
  </si>
  <si>
    <t>9781466600232</t>
  </si>
  <si>
    <t>Models for Capitalizing on Web Engineering Advancements: Trends and Discoveries</t>
  </si>
  <si>
    <t>QA76.9.A25O685</t>
  </si>
  <si>
    <t>9781466600270</t>
  </si>
  <si>
    <t>9781466600263</t>
  </si>
  <si>
    <t>Optimizing Information Security and Advancing Privacy Assurance: New Technologies</t>
  </si>
  <si>
    <t>LB1023.8.E99625</t>
  </si>
  <si>
    <t>9781466600331</t>
  </si>
  <si>
    <t>9781466600324</t>
  </si>
  <si>
    <t>Evaluating the Impact of Technology on Learning, Teaching, and Designing Curriculum: Emerging Trends</t>
  </si>
  <si>
    <t>Ng, Eugenia M.W.</t>
  </si>
  <si>
    <t>HD30.2.C653</t>
  </si>
  <si>
    <t>9781466600362</t>
  </si>
  <si>
    <t>9781466600355</t>
  </si>
  <si>
    <t>Conceptual Models and Outcomes of Advancing Knowledge Management: New Technologies</t>
  </si>
  <si>
    <t>QA76.9.A48I56</t>
  </si>
  <si>
    <t>9781466600393</t>
  </si>
  <si>
    <t>9781466600386</t>
  </si>
  <si>
    <t>Innovative Applications of Ambient Intelligence: Advances in Smart Systems</t>
  </si>
  <si>
    <t>Curran, Kevin</t>
  </si>
  <si>
    <t>HD9980.5.A384</t>
  </si>
  <si>
    <t>9781466600454</t>
  </si>
  <si>
    <t>9781466600447</t>
  </si>
  <si>
    <t>Advancing the Service Sector with Evolving Technologies: Techniques and Principles</t>
  </si>
  <si>
    <t>307.1/412</t>
  </si>
  <si>
    <t>HN49.C6I26</t>
  </si>
  <si>
    <t>9781466600485</t>
  </si>
  <si>
    <t>9781466600478</t>
  </si>
  <si>
    <t>ICTs for Advancing Rural Communities and Human Development: Addressing the Digital Divide</t>
  </si>
  <si>
    <t>Chhabra, Susheel</t>
  </si>
  <si>
    <t>TK5105.8865.R47</t>
  </si>
  <si>
    <t>9781466600515</t>
  </si>
  <si>
    <t>9781466600508</t>
  </si>
  <si>
    <t>Research, Practice, and Educational Advancements in Telecommunications and Networking</t>
  </si>
  <si>
    <t>Bartolacci, Michael R.</t>
  </si>
  <si>
    <t>LB1028.5.R3945</t>
  </si>
  <si>
    <t>9781466600553</t>
  </si>
  <si>
    <t>9781466600539</t>
  </si>
  <si>
    <t>Refining Current Practices in Mobile and Blended Learning: New Applications</t>
  </si>
  <si>
    <t>QA76.9.C58.E976</t>
  </si>
  <si>
    <t>9781466600577</t>
  </si>
  <si>
    <t>9781466600560</t>
  </si>
  <si>
    <t>Evolving Developments in Grid and Cloud Computing: Advancing Research</t>
  </si>
  <si>
    <t>616.07/54</t>
  </si>
  <si>
    <t>RC78.7.D53M33</t>
  </si>
  <si>
    <t>9781466600607</t>
  </si>
  <si>
    <t>9781466600591</t>
  </si>
  <si>
    <t>Machine Learning in Computer-Aided Diagnosis: Medical Imaging Intelligence and Analysis</t>
  </si>
  <si>
    <t>Suzuki, Kenji</t>
  </si>
  <si>
    <t>371.2</t>
  </si>
  <si>
    <t>LB2806.17.T43</t>
  </si>
  <si>
    <t>9781466600638</t>
  </si>
  <si>
    <t>9781466600621</t>
  </si>
  <si>
    <t>Technology and Its Impact on Educational Leadership: Innovation and Change</t>
  </si>
  <si>
    <t>Wang, Chunxue V.</t>
  </si>
  <si>
    <t>HD38.5.C277</t>
  </si>
  <si>
    <t>9781466600669</t>
  </si>
  <si>
    <t>9781466600652</t>
  </si>
  <si>
    <t>Cases on Supply Chain and Distribution Management: Issues and Principles</t>
  </si>
  <si>
    <t>Garg, Miti</t>
  </si>
  <si>
    <t>352.3/802854678</t>
  </si>
  <si>
    <t>JF1525.A8P835</t>
  </si>
  <si>
    <t>9781466600720</t>
  </si>
  <si>
    <t>9781466600713</t>
  </si>
  <si>
    <t>Public Service, Governance and Web 2.0 Technologies: Future Trends in Social Media</t>
  </si>
  <si>
    <t>Downey, Ed</t>
  </si>
  <si>
    <t>307.1/2160285</t>
  </si>
  <si>
    <t>HT165.5.O55</t>
  </si>
  <si>
    <t>9781466600751</t>
  </si>
  <si>
    <t>9781466600744</t>
  </si>
  <si>
    <t>Online Research Methods in Urban and Planning Studies: Design and Outcomes</t>
  </si>
  <si>
    <t>Silva, Carlos Nunes</t>
  </si>
  <si>
    <t>HD9980.5.S42533</t>
  </si>
  <si>
    <t>9781466600782</t>
  </si>
  <si>
    <t>9781466600775</t>
  </si>
  <si>
    <t>Service Science Research, Strategy and Innovation: Dynamic Knowledge Management Methods</t>
  </si>
  <si>
    <t>Delener, N.</t>
  </si>
  <si>
    <t>QA76.59.M6475</t>
  </si>
  <si>
    <t>9781466600812</t>
  </si>
  <si>
    <t>9781466600805</t>
  </si>
  <si>
    <t>Mobile Computing Techniques in Emerging Markets: Systems, Applications and Services</t>
  </si>
  <si>
    <t>621.384/12</t>
  </si>
  <si>
    <t>TK7874.78.W57</t>
  </si>
  <si>
    <t>9781466600843</t>
  </si>
  <si>
    <t>9781466600836</t>
  </si>
  <si>
    <t>Wireless Radio-Frequency Standards and System Design: Advanced Techniques</t>
  </si>
  <si>
    <t>Cornetta, Gianluca</t>
  </si>
  <si>
    <t>005.3028/7</t>
  </si>
  <si>
    <t>QA76.76.T48A38</t>
  </si>
  <si>
    <t>9781466600904</t>
  </si>
  <si>
    <t>9781466600898</t>
  </si>
  <si>
    <t>Advanced Automated Software Testing: Frameworks for Refined Practice</t>
  </si>
  <si>
    <t>Alsmadi, Izzat</t>
  </si>
  <si>
    <t>TK5103.2.F46</t>
  </si>
  <si>
    <t>9781466600935</t>
  </si>
  <si>
    <t>9781466600928</t>
  </si>
  <si>
    <t>Femtocell Communications and Technologies: Business Opportunities and Deployment Challenges</t>
  </si>
  <si>
    <t>Saeed, Rashid A.</t>
  </si>
  <si>
    <t>658.8/12</t>
  </si>
  <si>
    <t>HF5415.5.F89</t>
  </si>
  <si>
    <t>9781466600966</t>
  </si>
  <si>
    <t>9781466600959</t>
  </si>
  <si>
    <t>Fuzzy Methods for Customer Relationship Management and Marketing: Applications and Classifications</t>
  </si>
  <si>
    <t>Meier, Andreas</t>
  </si>
  <si>
    <t>QA76.585.O64</t>
  </si>
  <si>
    <t>9781466600997</t>
  </si>
  <si>
    <t>9781466600980</t>
  </si>
  <si>
    <t>Open Source Cloud Computing Systems: Practices and Paradigms</t>
  </si>
  <si>
    <t>Vaquero, Luis M.</t>
  </si>
  <si>
    <t>TK7872.D48W577</t>
  </si>
  <si>
    <t>9781466601024</t>
  </si>
  <si>
    <t>9781466601017</t>
  </si>
  <si>
    <t>Wireless Sensor Networks and Energy Efficiency: Protocols, Routing and Management</t>
  </si>
  <si>
    <t>Zaman, Noor</t>
  </si>
  <si>
    <t>TK5105.59S566</t>
  </si>
  <si>
    <t>9781466601055</t>
  </si>
  <si>
    <t>9781466601048</t>
  </si>
  <si>
    <t>Situational Awareness in Computer Network Defense: Principles, Methods and Applications</t>
  </si>
  <si>
    <t>Onwubiko, Cyril</t>
  </si>
  <si>
    <t>620/.00420285</t>
  </si>
  <si>
    <t>TA345.C63155</t>
  </si>
  <si>
    <t>9781613501818</t>
  </si>
  <si>
    <t>9781613501801</t>
  </si>
  <si>
    <t>Computational Design Methods and Technologies: Applications in CAD, CAM and CAE Education</t>
  </si>
  <si>
    <t>Gu, Ning</t>
  </si>
  <si>
    <t>021.2</t>
  </si>
  <si>
    <t>Z716.4.P37</t>
  </si>
  <si>
    <t>9781613503881</t>
  </si>
  <si>
    <t>9781613503874</t>
  </si>
  <si>
    <t>Partnerships and Collaborations in Public Library Communities: Resources and Solutions</t>
  </si>
  <si>
    <t>Ellis, Karen</t>
  </si>
  <si>
    <t>TK5103.59.R46</t>
  </si>
  <si>
    <t>9781613504277</t>
  </si>
  <si>
    <t>9781613504260</t>
  </si>
  <si>
    <t>Resilient Optical Network Design: Advances in Fault-Tolerant Methodologies</t>
  </si>
  <si>
    <t>Kavian, Yousef S.</t>
  </si>
  <si>
    <t>TK7882.P3C66</t>
  </si>
  <si>
    <t>9781613504307</t>
  </si>
  <si>
    <t>9781613504291</t>
  </si>
  <si>
    <t>Cross-Disciplinary Applications of Artificial Intelligence and Pattern Recognition: Advancing Technologies</t>
  </si>
  <si>
    <t>Mago, Vijay Kumar</t>
  </si>
  <si>
    <t>TK5105.5828.H36</t>
  </si>
  <si>
    <t>9781613504338</t>
  </si>
  <si>
    <t>9781613504321</t>
  </si>
  <si>
    <t>Handbook of Research on Service-Oriented Systems and Non-Functional Properties: Future Directions</t>
  </si>
  <si>
    <t>Reiff-Marganiec, Stephan</t>
  </si>
  <si>
    <t>572.80285</t>
  </si>
  <si>
    <t>QH324.2.S947</t>
  </si>
  <si>
    <t>9781613504369</t>
  </si>
  <si>
    <t>9781613504352</t>
  </si>
  <si>
    <t>Systemic Approaches in Bioinformatics and Computational Systems Biology: Recent Advances</t>
  </si>
  <si>
    <t>Lecca, Paola</t>
  </si>
  <si>
    <t>005.1/6</t>
  </si>
  <si>
    <t>QA76.76.S64E48</t>
  </si>
  <si>
    <t>9781613504390</t>
  </si>
  <si>
    <t>9781613504383</t>
  </si>
  <si>
    <t>Emerging Technologies for the Evolution and Maintenance of Software Models</t>
  </si>
  <si>
    <t>Rech, Jörg</t>
  </si>
  <si>
    <t>LB1028.3.I56634</t>
  </si>
  <si>
    <t>9781613504420</t>
  </si>
  <si>
    <t>9781613504413</t>
  </si>
  <si>
    <t>Interactivity in E-Learning: Case Studies and Frameworks</t>
  </si>
  <si>
    <t>Wang, Haomin</t>
  </si>
  <si>
    <t>302.3</t>
  </si>
  <si>
    <t>HM741.S6343</t>
  </si>
  <si>
    <t>9781613504451</t>
  </si>
  <si>
    <t>9781613504444</t>
  </si>
  <si>
    <t>Social Networking and Community Behavior Modeling: Qualitative and Quantitative Measures</t>
  </si>
  <si>
    <t>Safar, Maytham</t>
  </si>
  <si>
    <t>006.3/5</t>
  </si>
  <si>
    <t>QA76.9.N38C76</t>
  </si>
  <si>
    <t>9781613504482</t>
  </si>
  <si>
    <t>9781613504475</t>
  </si>
  <si>
    <t>Cross-Disciplinary Advances in Applied Natural Language Processing: Issues and Approaches</t>
  </si>
  <si>
    <t>Boonthum-Denecke, Chutima</t>
  </si>
  <si>
    <t>HT165.5.G74</t>
  </si>
  <si>
    <t>9781613504543</t>
  </si>
  <si>
    <t>9781613504536</t>
  </si>
  <si>
    <t>Green and Ecological Technologies for Urban Planning: Creating Smart Cities</t>
  </si>
  <si>
    <t>Ercoskun, Ozge Yalciner</t>
  </si>
  <si>
    <t>621.39</t>
  </si>
  <si>
    <t>TK7885.C642</t>
  </si>
  <si>
    <t>9781613504574</t>
  </si>
  <si>
    <t>9781613504567</t>
  </si>
  <si>
    <t>Computer Engineering: Concepts, Methodologies, Tools and Applications</t>
  </si>
  <si>
    <t>HD30.2.A343</t>
  </si>
  <si>
    <t>9781613504604</t>
  </si>
  <si>
    <t>9781613504598</t>
  </si>
  <si>
    <t>Advancing Collaborative Knowledge Environments: New Trends in E-Collaboration</t>
  </si>
  <si>
    <t>Kock, Ned</t>
  </si>
  <si>
    <t>381/.142</t>
  </si>
  <si>
    <t>HF5548.32.T724</t>
  </si>
  <si>
    <t>9781613504635</t>
  </si>
  <si>
    <t>9781613504628</t>
  </si>
  <si>
    <t>Transformations in E-Business Technologies and Commerce: Emerging Impacts</t>
  </si>
  <si>
    <t>LB1028.3.A355</t>
  </si>
  <si>
    <t>9781613504697</t>
  </si>
  <si>
    <t>9781613504680</t>
  </si>
  <si>
    <t>Advancing Education with Information Communication Technologies: Facilitating New Trends</t>
  </si>
  <si>
    <t>QA76.9.D3C795</t>
  </si>
  <si>
    <t>9781613504727</t>
  </si>
  <si>
    <t>9781613504710</t>
  </si>
  <si>
    <t>Cross-Disciplinary Models and Applications of Database Management: Advancing Approaches</t>
  </si>
  <si>
    <t>QA76.9.D343E997</t>
  </si>
  <si>
    <t>9781613504758</t>
  </si>
  <si>
    <t>9781613504741</t>
  </si>
  <si>
    <t>Exploring Advances in Interdisciplinary Data Mining and Analytics: New Trends</t>
  </si>
  <si>
    <t>TK5105.N495</t>
  </si>
  <si>
    <t>9781613504789</t>
  </si>
  <si>
    <t>9781613504772</t>
  </si>
  <si>
    <t>Next Generation Data Communication Technologies: Emerging Trends</t>
  </si>
  <si>
    <t>Saha, Debashis</t>
  </si>
  <si>
    <t>LC5800.I567</t>
  </si>
  <si>
    <t>9781613504840</t>
  </si>
  <si>
    <t>9781613504833</t>
  </si>
  <si>
    <t>Intelligent Learning Systems and Advancements in Computer-Aided Instruction: Emerging Studies</t>
  </si>
  <si>
    <t>Jin, Qun</t>
  </si>
  <si>
    <t>658.4/01</t>
  </si>
  <si>
    <t>HD30.213.F74</t>
  </si>
  <si>
    <t>9781613504871</t>
  </si>
  <si>
    <t>9781613504864</t>
  </si>
  <si>
    <t>Free and Open Source Enterprise Resource Planning: Systems and Strategies</t>
  </si>
  <si>
    <t>Carvalho, Rogerio Atem de</t>
  </si>
  <si>
    <t>TK5105.59.D54</t>
  </si>
  <si>
    <t>9781613504994</t>
  </si>
  <si>
    <t>9781613504987</t>
  </si>
  <si>
    <t>Digital Identity and Access Management: Technologies and Frameworks</t>
  </si>
  <si>
    <t>Sharman, Raj</t>
  </si>
  <si>
    <t>HF5548.37.P755</t>
  </si>
  <si>
    <t>9781613505021</t>
  </si>
  <si>
    <t>9781613505014</t>
  </si>
  <si>
    <t>Privacy Protection Measures and Technologies in Business Organizations: Aspects and Standards</t>
  </si>
  <si>
    <t>Yee, George O.M.</t>
  </si>
  <si>
    <t>HD38.5.S89623</t>
  </si>
  <si>
    <t>9781613505052</t>
  </si>
  <si>
    <t>9781613505045</t>
  </si>
  <si>
    <t>Supply Chain Sustainability and Raw Material Management: Concepts and Processes</t>
  </si>
  <si>
    <t>Farahani, Reza Zanjirani</t>
  </si>
  <si>
    <t>HD49.I54</t>
  </si>
  <si>
    <t>9781613505083</t>
  </si>
  <si>
    <t>9781613505076</t>
  </si>
  <si>
    <t>Information Assurance and Security Technologies for Risk Assessment and Threat Management: Advances</t>
  </si>
  <si>
    <t>Chou, Te-Shun</t>
  </si>
  <si>
    <t>302.30285</t>
  </si>
  <si>
    <t>HM742.S6288</t>
  </si>
  <si>
    <t>9781613505144</t>
  </si>
  <si>
    <t>9781613505137</t>
  </si>
  <si>
    <t>Social Network Mining, Analysis and Research Trends: Techniques and Applications</t>
  </si>
  <si>
    <t>Ting, I-Hsien</t>
  </si>
  <si>
    <t>QA76.9.U83U8375</t>
  </si>
  <si>
    <t>9781613505175</t>
  </si>
  <si>
    <t>9781613505168</t>
  </si>
  <si>
    <t>User Interface Design for Virtual Environments: Challenges and Advances</t>
  </si>
  <si>
    <t>Khan, Badrul H.</t>
  </si>
  <si>
    <t>658.02/2</t>
  </si>
  <si>
    <t>HD2341.S6236</t>
  </si>
  <si>
    <t>9781613505205</t>
  </si>
  <si>
    <t>9781613505199</t>
  </si>
  <si>
    <t>SMEs and Open Innovation: Global Cases and Initiatives</t>
  </si>
  <si>
    <t>Rahman, Hakikur</t>
  </si>
  <si>
    <t>364.3</t>
  </si>
  <si>
    <t>HV6773.K57</t>
  </si>
  <si>
    <t>9781613503515</t>
  </si>
  <si>
    <t>9781613503508</t>
  </si>
  <si>
    <t>The Psychology of Cyber Crime: Concepts and Principles</t>
  </si>
  <si>
    <t>Kirwan, Grainne</t>
  </si>
  <si>
    <t>HD30.2.C3788</t>
  </si>
  <si>
    <t>9781613503126</t>
  </si>
  <si>
    <t>9781613503119</t>
  </si>
  <si>
    <t>Cases on E-Readiness and Information Systems Management in Organizations: Tools for Maximizing Strategic Alignment</t>
  </si>
  <si>
    <t>Alshawi, Mustafa</t>
  </si>
  <si>
    <t>338.6/42</t>
  </si>
  <si>
    <t>HD2341.C378</t>
  </si>
  <si>
    <t>9781613503157</t>
  </si>
  <si>
    <t>9781613503140</t>
  </si>
  <si>
    <t>Cases on SMEs and Open Innovation: Applications and Investigations</t>
  </si>
  <si>
    <t>364.16/62</t>
  </si>
  <si>
    <t>QA76.575.I233</t>
  </si>
  <si>
    <t>9781613501368</t>
  </si>
  <si>
    <t>9781613501351</t>
  </si>
  <si>
    <t>Information Technology for Intellectual Property Protection: Interdisciplinary Advancements</t>
  </si>
  <si>
    <t>HD45.O63</t>
  </si>
  <si>
    <t>9781613503423</t>
  </si>
  <si>
    <t>9781613503416</t>
  </si>
  <si>
    <t>Open Innovation in Firms and Public Administrations: Technologies for Value Creation</t>
  </si>
  <si>
    <t>Heredero, Carmen de Pablos</t>
  </si>
  <si>
    <t>TK5105.5828.S47</t>
  </si>
  <si>
    <t>9781613501603</t>
  </si>
  <si>
    <t>9781613501597</t>
  </si>
  <si>
    <t>Service Life Cycle Tools and Technologies: Methods, Trends, and Advances</t>
  </si>
  <si>
    <t>Lee, Jonathan</t>
  </si>
  <si>
    <t>LB1028.3.I56525</t>
  </si>
  <si>
    <t>9781613501993</t>
  </si>
  <si>
    <t>9781613501986</t>
  </si>
  <si>
    <t>Instructional Technology Research, Design and Development: Lessons from the Field</t>
  </si>
  <si>
    <t>Alias, Nor Aziah</t>
  </si>
  <si>
    <t>020</t>
  </si>
  <si>
    <t>Z665.S895</t>
  </si>
  <si>
    <t>9781613502020</t>
  </si>
  <si>
    <t>9781613502013</t>
  </si>
  <si>
    <t>Systems Science and Collaborative Information Systems: Theories, Practices and New Research</t>
  </si>
  <si>
    <t>Currás, Emilia</t>
  </si>
  <si>
    <t>HF5549.H79155</t>
  </si>
  <si>
    <t>9781613502082</t>
  </si>
  <si>
    <t>9781613502075</t>
  </si>
  <si>
    <t>Human Resource Management in the Digital Economy: Creating Synergy between Competency Models and Information</t>
  </si>
  <si>
    <t>Juana-Espinosa, Susana de</t>
  </si>
  <si>
    <t>372.133/4</t>
  </si>
  <si>
    <t>LB1139.35.C64C47</t>
  </si>
  <si>
    <t>9781613503188</t>
  </si>
  <si>
    <t>9781613503171</t>
  </si>
  <si>
    <t>Child Development and the Use of Technology: Perspectives, Applications and Experiences</t>
  </si>
  <si>
    <t>Blake, Sally</t>
  </si>
  <si>
    <t>621.36/7015181</t>
  </si>
  <si>
    <t>QA9.58.D47</t>
  </si>
  <si>
    <t>9781613503270</t>
  </si>
  <si>
    <t>9781613503263</t>
  </si>
  <si>
    <t>Depth Map and 3D Imaging Applications: Algorithms and Technologies</t>
  </si>
  <si>
    <t>Malik, Aamir Saeed</t>
  </si>
  <si>
    <t>020.9172/4</t>
  </si>
  <si>
    <t>Z665.2.D44L58</t>
  </si>
  <si>
    <t>9781613503362</t>
  </si>
  <si>
    <t>9781613503355</t>
  </si>
  <si>
    <t>Library and Information Science in Developing Countries: Contemporary Issues</t>
  </si>
  <si>
    <t>Tella, A.</t>
  </si>
  <si>
    <t>QA76.76.H94X4184</t>
  </si>
  <si>
    <t>9781613503577</t>
  </si>
  <si>
    <t>9781613503560</t>
  </si>
  <si>
    <t>XML Data Mining: Models, Methods, and Applications</t>
  </si>
  <si>
    <t>Tagarelli, Andrea</t>
  </si>
  <si>
    <t>TK5103.2.M63155</t>
  </si>
  <si>
    <t>9781613501511</t>
  </si>
  <si>
    <t>9781613501504</t>
  </si>
  <si>
    <t>Mobile Technology Consumption: Opportunities and Challenges</t>
  </si>
  <si>
    <t>TK5105.59.P757</t>
  </si>
  <si>
    <t>9781609608378</t>
  </si>
  <si>
    <t>9781609608361</t>
  </si>
  <si>
    <t>Privacy, Intrusion Detection, and Response: Technologies for Protecting Networks</t>
  </si>
  <si>
    <t>Kabiri, Peyman</t>
  </si>
  <si>
    <t>R858.E285</t>
  </si>
  <si>
    <t>9781613501245</t>
  </si>
  <si>
    <t>9781613501238</t>
  </si>
  <si>
    <t>E-Healthcare Systems and Wireless Communications: Current and Future Challenges</t>
  </si>
  <si>
    <t>Watfa, Mohamed K.</t>
  </si>
  <si>
    <t>HD38.5.S8954</t>
  </si>
  <si>
    <t>9781609605865</t>
  </si>
  <si>
    <t>9781609605858</t>
  </si>
  <si>
    <t>Supply Chain Innovation for Competing in Highly Dynamic Markets: Challenges and Solutions</t>
  </si>
  <si>
    <t>Evangelista, Pietro</t>
  </si>
  <si>
    <t>371.9/046</t>
  </si>
  <si>
    <t>LC4015.D545</t>
  </si>
  <si>
    <t>9781613501849</t>
  </si>
  <si>
    <t>9781613501832</t>
  </si>
  <si>
    <t>Disabled Students in Education: Technology, Transition, and Inclusivity</t>
  </si>
  <si>
    <t>Moore, David</t>
  </si>
  <si>
    <t>381/.45302231</t>
  </si>
  <si>
    <t>HD9696.A2.U45</t>
  </si>
  <si>
    <t>9781613501481</t>
  </si>
  <si>
    <t>9781613501474</t>
  </si>
  <si>
    <t>Understanding the Interactive Digital Media Marketplace: Frameworks, Platforms, Communities and Issues</t>
  </si>
  <si>
    <t>Sharma, Ravi S.</t>
  </si>
  <si>
    <t>005.7</t>
  </si>
  <si>
    <t>QA76.5913.S47</t>
  </si>
  <si>
    <t>9781609601287</t>
  </si>
  <si>
    <t>9781609601263</t>
  </si>
  <si>
    <t>Semantic Technologies for Business and Information Systems Engineering: Concepts and Applications</t>
  </si>
  <si>
    <t>Smolnik, Stefan</t>
  </si>
  <si>
    <t>Q335.D43</t>
  </si>
  <si>
    <t>9781609601676</t>
  </si>
  <si>
    <t>9781609601652</t>
  </si>
  <si>
    <t>Decision Theory Models for Applications in Artificial Intelligence: Concepts and Solutions</t>
  </si>
  <si>
    <t>Sucar, L. Enrique</t>
  </si>
  <si>
    <t>QA76.9.N38A68</t>
  </si>
  <si>
    <t>9781609607425</t>
  </si>
  <si>
    <t>9781609607418</t>
  </si>
  <si>
    <t>Applied Natural Language Processing: Identification, Investigation and Resolution</t>
  </si>
  <si>
    <t>McCarthy, Philip M.</t>
  </si>
  <si>
    <t>930.10285</t>
  </si>
  <si>
    <t>CC75.7.P38</t>
  </si>
  <si>
    <t>9781609607876</t>
  </si>
  <si>
    <t>9781609607869</t>
  </si>
  <si>
    <t>Pattern Recognition and Signal Processing in Archaeometry: Mathematical and Computational Solutions for Archaeology</t>
  </si>
  <si>
    <t>Papaodysseus, Constantin</t>
  </si>
  <si>
    <t>QA76.9.S63Q36</t>
  </si>
  <si>
    <t>9781609608828</t>
  </si>
  <si>
    <t>9781609608811</t>
  </si>
  <si>
    <t>Quantitative Semantics and Soft Computing Methods for the Web: Perspectives and Applications</t>
  </si>
  <si>
    <t>Brena, Ramon F.</t>
  </si>
  <si>
    <t>TS155.O594</t>
  </si>
  <si>
    <t>9781613500484</t>
  </si>
  <si>
    <t>9781613500477</t>
  </si>
  <si>
    <t>Operations Management Research and Cellular Manufacturing Systems: Innovative Methods and Approaches</t>
  </si>
  <si>
    <t>Modrák, Vladimir</t>
  </si>
  <si>
    <t>T10.5.C5929</t>
  </si>
  <si>
    <t>9781613500781</t>
  </si>
  <si>
    <t>9781613500774</t>
  </si>
  <si>
    <t>Computer-Mediated Communication: Issues and Approaches in Education</t>
  </si>
  <si>
    <t>Kelsey, Sigrid</t>
  </si>
  <si>
    <t>501/.13</t>
  </si>
  <si>
    <t>Q183.9.H36</t>
  </si>
  <si>
    <t>9781613501177</t>
  </si>
  <si>
    <t>9781613501160</t>
  </si>
  <si>
    <t>Handbook of Research on Computational Science and Engineering: Theory and Practice</t>
  </si>
  <si>
    <t>Leng, Joanna</t>
  </si>
  <si>
    <t>QA76.575.I254</t>
  </si>
  <si>
    <t>9781613501276</t>
  </si>
  <si>
    <t>9781613501269</t>
  </si>
  <si>
    <t>Intelligent Multimedia Databases and Information Retrieval: Advancing Applications and Technologies</t>
  </si>
  <si>
    <t>TK5105.15.M85</t>
  </si>
  <si>
    <t>9781613501450</t>
  </si>
  <si>
    <t>9781613501443</t>
  </si>
  <si>
    <t>Multimedia Services and Streaming for Mobile Devices: Challenges and Innovations</t>
  </si>
  <si>
    <t>Sarmiento, Alvaro Suarez</t>
  </si>
  <si>
    <t>621.31</t>
  </si>
  <si>
    <t>TK1010.I45</t>
  </si>
  <si>
    <t>9781613501399</t>
  </si>
  <si>
    <t>9781613501382</t>
  </si>
  <si>
    <t>Innovation in Power, Control, and Optimization: Emerging Energy Technologies</t>
  </si>
  <si>
    <t>Vasant, Pandian</t>
  </si>
  <si>
    <t>QA76.9.C58C65</t>
  </si>
  <si>
    <t>9781613501146</t>
  </si>
  <si>
    <t>9781613501139</t>
  </si>
  <si>
    <t>Computational and Data Grids: Principles, Applications and Design</t>
  </si>
  <si>
    <t>Preve, Nikolaos</t>
  </si>
  <si>
    <t>006.2/4</t>
  </si>
  <si>
    <t>TK7882.B56C66</t>
  </si>
  <si>
    <t>9781613501306</t>
  </si>
  <si>
    <t>9781613501290</t>
  </si>
  <si>
    <t>Continuous Authentication Using Biometrics: Data, Models, and Metrics</t>
  </si>
  <si>
    <t>Traore, Issa</t>
  </si>
  <si>
    <t>QA76.9.D343P396</t>
  </si>
  <si>
    <t>9781613500576</t>
  </si>
  <si>
    <t>9781613500569</t>
  </si>
  <si>
    <t>Pattern Discovery Using Sequence Data Mining: Applications and Studies</t>
  </si>
  <si>
    <t>Kumar, Pradeep</t>
  </si>
  <si>
    <t>Z711.45.E18</t>
  </si>
  <si>
    <t>9781613503096</t>
  </si>
  <si>
    <t>9781613503089</t>
  </si>
  <si>
    <t>E-Reference Context and Discoverability in Libraries: Issues and Concepts</t>
  </si>
  <si>
    <t>Polanka, Sue</t>
  </si>
  <si>
    <t>HC79.E5A34</t>
  </si>
  <si>
    <t>9781613501573</t>
  </si>
  <si>
    <t>9781613501566</t>
  </si>
  <si>
    <t>Advanced Analytics for Green and Sustainable Economic Development: Supply Chain Models and Financial Technologies</t>
  </si>
  <si>
    <t>HD30.2.K63683</t>
  </si>
  <si>
    <t>9781613501962</t>
  </si>
  <si>
    <t>9781613501955</t>
  </si>
  <si>
    <t>Knowledge Management 2.0: Organizational Models and Enterprise Strategies</t>
  </si>
  <si>
    <t>Boughzala, Imed</t>
  </si>
  <si>
    <t>HD38.7.B8715</t>
  </si>
  <si>
    <t>9781613500514</t>
  </si>
  <si>
    <t>9781613500507</t>
  </si>
  <si>
    <t>Business Intelligence and Agile Methodologies for Knowledge-Based Organizations: Cross-Disciplinary Applications</t>
  </si>
  <si>
    <t>Sheikh, Asim Abdel Rahman El</t>
  </si>
  <si>
    <t>658.8/27</t>
  </si>
  <si>
    <t>HF5415.1255.B72</t>
  </si>
  <si>
    <t>9781613501726</t>
  </si>
  <si>
    <t>9781613501719</t>
  </si>
  <si>
    <t>Branding and Sustainable Competitive Advantage: Building Virtual Presence</t>
  </si>
  <si>
    <t>Kapoor, Avinash</t>
  </si>
  <si>
    <t>TK7872.D48V57</t>
  </si>
  <si>
    <t>9781613501542</t>
  </si>
  <si>
    <t>9781613501535</t>
  </si>
  <si>
    <t>Visual Information Processing in Wireless Sensor Networks: Technology, Trends and Applications</t>
  </si>
  <si>
    <t>Ang, Li-minn</t>
  </si>
  <si>
    <t>658.4/7202854678</t>
  </si>
  <si>
    <t>HD38.7.B8716</t>
  </si>
  <si>
    <t>9781613500392</t>
  </si>
  <si>
    <t>9781613500385</t>
  </si>
  <si>
    <t>Business Intelligence Applications and the Web: Models, Systems and Technologies</t>
  </si>
  <si>
    <t>Zorrilla, Marta E.</t>
  </si>
  <si>
    <t>P53.28.C6643</t>
  </si>
  <si>
    <t>9781613500668</t>
  </si>
  <si>
    <t>9781613500651</t>
  </si>
  <si>
    <t>Computer-Enhanced and Mobile-Assisted Language Learning: Emerging Issues and Trends</t>
  </si>
  <si>
    <t>Zhang, Felicia</t>
  </si>
  <si>
    <t>362.1068/4</t>
  </si>
  <si>
    <t>RT42.Q35</t>
  </si>
  <si>
    <t>9781613501214</t>
  </si>
  <si>
    <t>9781613501207</t>
  </si>
  <si>
    <t>Quality Assurance in Healthcare Service Delivery, Nursing and Personalized Medicine: Technologies and Processes</t>
  </si>
  <si>
    <t>HD30.2.T4235</t>
  </si>
  <si>
    <t>9781613501665</t>
  </si>
  <si>
    <t>9781613501658</t>
  </si>
  <si>
    <t>Technological, Managerial and Organizational Core Competencies: Dynamic Innovation and Sustainable Development</t>
  </si>
  <si>
    <t>Nobre, Farley Simon</t>
  </si>
  <si>
    <t>QA76.59.U25</t>
  </si>
  <si>
    <t>9781613501085</t>
  </si>
  <si>
    <t>9781613501078</t>
  </si>
  <si>
    <t>Ubiquitous Multimedia and Mobile Agents: Models and Implementations</t>
  </si>
  <si>
    <t>Bagchi, Susmit</t>
  </si>
  <si>
    <t>910.68</t>
  </si>
  <si>
    <t>G155.A1G4877</t>
  </si>
  <si>
    <t>9781613500422</t>
  </si>
  <si>
    <t>9781613500415</t>
  </si>
  <si>
    <t>Global Hospitality and Tourism Management Technologies</t>
  </si>
  <si>
    <t>Pablos, Patricia Ordóñez de</t>
  </si>
  <si>
    <t>001.4/226</t>
  </si>
  <si>
    <t>QA276.3.G68</t>
  </si>
  <si>
    <t>9781613500545</t>
  </si>
  <si>
    <t>9781613500538</t>
  </si>
  <si>
    <t>Graph Data Management: Techniques and Applications</t>
  </si>
  <si>
    <t>Sakr, Sherif</t>
  </si>
  <si>
    <t>QA76.9.D5A3443</t>
  </si>
  <si>
    <t>9781613501115</t>
  </si>
  <si>
    <t>9781613501108</t>
  </si>
  <si>
    <t>Advancements in Distributed Computing and Internet Technologies: Trends and Issues</t>
  </si>
  <si>
    <t>Pathan, Al-Sakib Khan</t>
  </si>
  <si>
    <t> 371.33/4</t>
  </si>
  <si>
    <t>LB1028.73.I577</t>
  </si>
  <si>
    <t>9781609608439</t>
  </si>
  <si>
    <t>9781609608422</t>
  </si>
  <si>
    <t>Intelligent and Adaptive Learning Systems: Technology Enhanced Support for Learners and Teachers</t>
  </si>
  <si>
    <t>Graf, Sabine</t>
  </si>
  <si>
    <t>LB2395.7.H55</t>
  </si>
  <si>
    <t>9781609608859</t>
  </si>
  <si>
    <t>9781609608842</t>
  </si>
  <si>
    <t>Higher Education Institutions and Learning Management Systems: Adoption and Standardization</t>
  </si>
  <si>
    <t>Babo, Rosalina</t>
  </si>
  <si>
    <t>HF5415.5.C833</t>
  </si>
  <si>
    <t>9781613500903</t>
  </si>
  <si>
    <t>9781613500897</t>
  </si>
  <si>
    <t>Customer-Centric Knowledge Management: Concepts and Applications</t>
  </si>
  <si>
    <t>Al-Shammari, Minwir Mallouh</t>
  </si>
  <si>
    <t>658.5/3</t>
  </si>
  <si>
    <t>T57.6.H93</t>
  </si>
  <si>
    <t>9781613500873</t>
  </si>
  <si>
    <t>9781613500866</t>
  </si>
  <si>
    <t>Hybrid Algorithms for Service, Computing and Manufacturing Systems: Routing and Scheduling Solutions</t>
  </si>
  <si>
    <t>Montoya-Torres, Jairo R.</t>
  </si>
  <si>
    <t>658.8/1202854678</t>
  </si>
  <si>
    <t>HF5415.5.C83614</t>
  </si>
  <si>
    <t>9781613500453</t>
  </si>
  <si>
    <t>9781613500446</t>
  </si>
  <si>
    <t>Customer Relationship Management and the Social and Semantic Web: Enabling Cliens Conexus</t>
  </si>
  <si>
    <t>Colomo-Palacios, Ricardo</t>
  </si>
  <si>
    <t>621.381/32</t>
  </si>
  <si>
    <t>TK7876.A325</t>
  </si>
  <si>
    <t>9781605668871</t>
  </si>
  <si>
    <t>9781605668864</t>
  </si>
  <si>
    <t>Advances in Monolithic Microwave Integrated Circuits for Wireless Systems: Modeling and Design Technologies</t>
  </si>
  <si>
    <t>Marzuki, Arjuna</t>
  </si>
  <si>
    <t>JF1525.A8S885</t>
  </si>
  <si>
    <t>9781609608644</t>
  </si>
  <si>
    <t>9781609608637</t>
  </si>
  <si>
    <t>Strategic Enterprise Resource Planning Models for E-Government: Applications and Methodologies</t>
  </si>
  <si>
    <t>507.1</t>
  </si>
  <si>
    <t>Q181.S86</t>
  </si>
  <si>
    <t>9781613500637</t>
  </si>
  <si>
    <t>9781613500620</t>
  </si>
  <si>
    <t>Sustainable Language Support Practices in Science Education: Technologies and Solutions</t>
  </si>
  <si>
    <t>TK5103.2.W5754</t>
  </si>
  <si>
    <t>9781613501023</t>
  </si>
  <si>
    <t>9781613501016</t>
  </si>
  <si>
    <t>Wireless Technologies: Concepts, Methodologies, Tools and Applications</t>
  </si>
  <si>
    <t>384.3/3</t>
  </si>
  <si>
    <t>TK5105.88813.I55</t>
  </si>
  <si>
    <t>9781613501054</t>
  </si>
  <si>
    <t>9781613501047</t>
  </si>
  <si>
    <t>Innovations, Standards, and Practices of Web Services: Emerging Research Topics</t>
  </si>
  <si>
    <t>Zhang, Liang-Jie</t>
  </si>
  <si>
    <t>HD58.82.O7433</t>
  </si>
  <si>
    <t>9781609607845</t>
  </si>
  <si>
    <t>9781609607838</t>
  </si>
  <si>
    <t>Organizational Learning and Knowledge: Concepts, Methodologies, Tools and Applications</t>
  </si>
  <si>
    <t>QH324.2.O58</t>
  </si>
  <si>
    <t>9781609605582</t>
  </si>
  <si>
    <t>9781609605575</t>
  </si>
  <si>
    <t>Feature Selection and Ensemble Methods for Bioinformatics: Algorithmic Classification and Implementations</t>
  </si>
  <si>
    <t>Okun, Oleg</t>
  </si>
  <si>
    <t>616.8/3</t>
  </si>
  <si>
    <t>RC521.E27</t>
  </si>
  <si>
    <t>9781609605605</t>
  </si>
  <si>
    <t>9781609605599</t>
  </si>
  <si>
    <t>Early Detection and Rehabilitation Technologies for Dementia: Neuroscience and Biomedical Applications</t>
  </si>
  <si>
    <t>Wu, Jinglong</t>
  </si>
  <si>
    <t>QA76.59.H86</t>
  </si>
  <si>
    <t>9781609605001</t>
  </si>
  <si>
    <t>9781609604998</t>
  </si>
  <si>
    <t>Human-Computer Interaction and Innovation in Handheld, Mobile and Wearable Technologies</t>
  </si>
  <si>
    <t>005.3</t>
  </si>
  <si>
    <t>QA76.76.S46M97</t>
  </si>
  <si>
    <t>9781609605148</t>
  </si>
  <si>
    <t>9781609605131</t>
  </si>
  <si>
    <t>Multi-Disciplinary Advancement in Open Source Software and Processes</t>
  </si>
  <si>
    <t>Koch, Stefan</t>
  </si>
  <si>
    <t>302.23/1083</t>
  </si>
  <si>
    <t>QA76.76.I59I573</t>
  </si>
  <si>
    <t>9781609602086</t>
  </si>
  <si>
    <t>9781609602062</t>
  </si>
  <si>
    <t>Interactive Media Use and Youth: Learning, Knowledge Exchange and Behavior</t>
  </si>
  <si>
    <t>362.140285</t>
  </si>
  <si>
    <t>RA645.3.S55</t>
  </si>
  <si>
    <t>9781609601829</t>
  </si>
  <si>
    <t>9781609601805</t>
  </si>
  <si>
    <t>Smart Healthcare Applications and Services: Developments and Practices</t>
  </si>
  <si>
    <t>Röcker, Carsten</t>
  </si>
  <si>
    <t>HD58.82.S63</t>
  </si>
  <si>
    <t>9781609602055</t>
  </si>
  <si>
    <t>9781609602031</t>
  </si>
  <si>
    <t>Social Knowledge: Using Social Media to Know What You Know</t>
  </si>
  <si>
    <t>Girard, John P.</t>
  </si>
  <si>
    <t>HD30.2.M36455</t>
  </si>
  <si>
    <t>9781609600730</t>
  </si>
  <si>
    <t>9781609600716</t>
  </si>
  <si>
    <t>Managing Knowledge Assets and Business Value Creation in Organizations: Measures and Dynamics</t>
  </si>
  <si>
    <t>Schiuma, Giovanni</t>
  </si>
  <si>
    <t>TK5103.4.A36</t>
  </si>
  <si>
    <t>9781609600136</t>
  </si>
  <si>
    <t>9781609600112</t>
  </si>
  <si>
    <t>Adoption, Usage, and Global Impact of Broadband Technologies: Diffusion, Practice and Policy</t>
  </si>
  <si>
    <t>Dwivedi, Yogesh K.</t>
  </si>
  <si>
    <t>HD53.I34</t>
  </si>
  <si>
    <t>9781609600563</t>
  </si>
  <si>
    <t>9781609600549</t>
  </si>
  <si>
    <t>Identifying, Measuring, and Valuing Knowledge-Based Intangible Assets: New Perspectives</t>
  </si>
  <si>
    <t>Vallejo-Alonso, Belen</t>
  </si>
  <si>
    <t>371.33/468</t>
  </si>
  <si>
    <t>LB1044.87.V575</t>
  </si>
  <si>
    <t>9781616928278</t>
  </si>
  <si>
    <t>9781616928254</t>
  </si>
  <si>
    <t>Virtual Immersive and 3D Learning Spaces: Emerging Technologies and Trends</t>
  </si>
  <si>
    <t>Hai-Jew, Shalin</t>
  </si>
  <si>
    <t>RC78.7.D53B555</t>
  </si>
  <si>
    <t>9781605662817</t>
  </si>
  <si>
    <t>9781605662800</t>
  </si>
  <si>
    <t>Biomedical Diagnostics and Clinical Technologies: Applying High-Performance Cluster and Grid Computing</t>
  </si>
  <si>
    <t>Pereira, Manuela</t>
  </si>
  <si>
    <t>378.1/734</t>
  </si>
  <si>
    <t>LB2395.7.C75</t>
  </si>
  <si>
    <t>9781615208807</t>
  </si>
  <si>
    <t>9781615208791</t>
  </si>
  <si>
    <t>Critical Design and Effective Tools for E-Learning in Higher Education: Theory into Practice</t>
  </si>
  <si>
    <t>388.3/12</t>
  </si>
  <si>
    <t>TE228.37.A38</t>
  </si>
  <si>
    <t>9781615209149</t>
  </si>
  <si>
    <t>9781615209132</t>
  </si>
  <si>
    <t>Advances in Vehicular Ad-Hoc Networks: Developments and Challenges</t>
  </si>
  <si>
    <t>Watfa, Mohamed</t>
  </si>
  <si>
    <t>371.39/7</t>
  </si>
  <si>
    <t>LB1029.G3D48</t>
  </si>
  <si>
    <t>9781615207824</t>
  </si>
  <si>
    <t>9781615207817</t>
  </si>
  <si>
    <t>Design and Implementation of Educational Games: Theoretical and Practical Perspectives</t>
  </si>
  <si>
    <t>Zemliansky, Pavel</t>
  </si>
  <si>
    <t>R858.B5625</t>
  </si>
  <si>
    <t>9781605662671</t>
  </si>
  <si>
    <t>9781605662664</t>
  </si>
  <si>
    <t>Biomedical Knowledge Management: Infrastructures and Processes for E-Health Systems</t>
  </si>
  <si>
    <t>Pease, Wayne</t>
  </si>
  <si>
    <t>670.285</t>
  </si>
  <si>
    <t>T173.8.Z486</t>
  </si>
  <si>
    <t>9781605668659</t>
  </si>
  <si>
    <t>9781605668642</t>
  </si>
  <si>
    <t>Manufacturing Intelligence for Industrial Engineering: Methods for System Self-Organization, Learning, and Adaptation</t>
  </si>
  <si>
    <t>Zhou, Zude</t>
  </si>
  <si>
    <t>HF5548.32.E5855</t>
  </si>
  <si>
    <t>9781615205981</t>
  </si>
  <si>
    <t>9781615205974</t>
  </si>
  <si>
    <t>E-Entrepreneurship and ICT Ventures: Strategy, Organization and Technology</t>
  </si>
  <si>
    <t>Kollmann, Tobias</t>
  </si>
  <si>
    <t>GV1469.34.S52E86</t>
  </si>
  <si>
    <t>9781615208463</t>
  </si>
  <si>
    <t>9781615208456</t>
  </si>
  <si>
    <t>Ethics and Game Design: Teaching Values through Play</t>
  </si>
  <si>
    <t>Schrier, Karen</t>
  </si>
  <si>
    <t>TK5105.78.Q36</t>
  </si>
  <si>
    <t>9781615206810</t>
  </si>
  <si>
    <t>9781615206803</t>
  </si>
  <si>
    <t>Quality of Service Architectures for Wireless Networks: Performance Metrics and Management</t>
  </si>
  <si>
    <t>Adibi, Sasan</t>
  </si>
  <si>
    <t>QA76.76.D47F385</t>
  </si>
  <si>
    <t>9781615206506</t>
  </si>
  <si>
    <t>9781615206490</t>
  </si>
  <si>
    <t>Model Driven Architecture for Reverse Engineering Technologies: Strategic Directions and System Evolution</t>
  </si>
  <si>
    <t>Favre, Liliana</t>
  </si>
  <si>
    <t>LB1044.87.A385</t>
  </si>
  <si>
    <t>9781605669410</t>
  </si>
  <si>
    <t>9781605669403</t>
  </si>
  <si>
    <t>Affective, Interactive and Cognitive Methods for E-Learning Design: Creating an Optimal Education Experience</t>
  </si>
  <si>
    <t>Tzanavari, Aimilia</t>
  </si>
  <si>
    <t>LB1029.G3E34</t>
  </si>
  <si>
    <t>9781615207329</t>
  </si>
  <si>
    <t>9781615207312</t>
  </si>
  <si>
    <t>Educational Gameplay and Simulation Environments: Case Studies and Lessons Learned</t>
  </si>
  <si>
    <t>Kaufman, David</t>
  </si>
  <si>
    <t>384</t>
  </si>
  <si>
    <t>TK5105.5.N466864</t>
  </si>
  <si>
    <t>9781605669878</t>
  </si>
  <si>
    <t>9781605669861</t>
  </si>
  <si>
    <t>Networking and Telecommunications: Concepts, Methodologies, Tools and Applications</t>
  </si>
  <si>
    <t>Q197.M85</t>
  </si>
  <si>
    <t>9781615206919</t>
  </si>
  <si>
    <t>9781615206902</t>
  </si>
  <si>
    <t>Multiple Literacy and Science Education: ICTs in Formal and Informal Learning Environments</t>
  </si>
  <si>
    <t>Rodrigues, Susan</t>
  </si>
  <si>
    <t>TK5103.2.F683</t>
  </si>
  <si>
    <t>9781615206759</t>
  </si>
  <si>
    <t>9781615206742</t>
  </si>
  <si>
    <t>Fourth-Generation Wireless Networks: Applications and Innovations</t>
  </si>
  <si>
    <t>174</t>
  </si>
  <si>
    <t>HD30.2.S387</t>
  </si>
  <si>
    <t>9781605669236</t>
  </si>
  <si>
    <t>9781605669229</t>
  </si>
  <si>
    <t>Information Technology and the Ethics of Globalization: Transnational Issues and Implications</t>
  </si>
  <si>
    <t>Schultz, Robert A.</t>
  </si>
  <si>
    <t>QH324.2.B56</t>
  </si>
  <si>
    <t>9781605667690</t>
  </si>
  <si>
    <t>9781605667683</t>
  </si>
  <si>
    <t>Biocomputation and Biomedical Informatics: Case Studies and Applications</t>
  </si>
  <si>
    <t>QA76.9.D37E96</t>
  </si>
  <si>
    <t>9781605668178</t>
  </si>
  <si>
    <t>9781605668161</t>
  </si>
  <si>
    <t>Evolving Application Domains of Data Warehousing and Mining: Trends and Solutions</t>
  </si>
  <si>
    <t>Furtado, Pedro Nuno San-Banto</t>
  </si>
  <si>
    <t>LC5803.C65C64182</t>
  </si>
  <si>
    <t>9781605667300</t>
  </si>
  <si>
    <t>9781605667294</t>
  </si>
  <si>
    <t>Collective Intelligence and E-Learning 2.0: Implications of Web-Based Communities and Networking</t>
  </si>
  <si>
    <t>QA76.76.D47A395</t>
  </si>
  <si>
    <t>9781599046839</t>
  </si>
  <si>
    <t>9781599046815</t>
  </si>
  <si>
    <t>Agile Technologies in Open Source Development</t>
  </si>
  <si>
    <t>Russo, Barbara</t>
  </si>
  <si>
    <t>QA76.76.D47A82</t>
  </si>
  <si>
    <t>9781605667591</t>
  </si>
  <si>
    <t>9781605667584</t>
  </si>
  <si>
    <t>Artificial Intelligence Applications for Improved Software Engineering Development: New Prospects</t>
  </si>
  <si>
    <t>Meziane, Farid</t>
  </si>
  <si>
    <t>LB1044.87.C58</t>
  </si>
  <si>
    <t>9781605663937</t>
  </si>
  <si>
    <t>9781605663920</t>
  </si>
  <si>
    <t>Cognitive and Emotional Processes in Web-Based Education: Integrating Human Factors and Personalization</t>
  </si>
  <si>
    <t>Mourlas, Constantinos</t>
  </si>
  <si>
    <t>LB1029.G3G32</t>
  </si>
  <si>
    <t>9781605663616</t>
  </si>
  <si>
    <t>9781605663609</t>
  </si>
  <si>
    <t>Games-Based Learning Advancements for Multi-Sensory Human Computer Interfaces: Techniques and Effective Practices</t>
  </si>
  <si>
    <t>Connolly, Thomas</t>
  </si>
  <si>
    <t>QA76.9.D3H347326</t>
  </si>
  <si>
    <t>9781605662435</t>
  </si>
  <si>
    <t>9781605662428</t>
  </si>
  <si>
    <t>Handbook of Research on Innovations in Database Technologies and Applications: Current and Future Trends</t>
  </si>
  <si>
    <t>Ferraggine, Viviana E.</t>
  </si>
  <si>
    <t>006.4/2</t>
  </si>
  <si>
    <t>Q335.A78736</t>
  </si>
  <si>
    <t>9781605661759</t>
  </si>
  <si>
    <t>9781605661742</t>
  </si>
  <si>
    <t>Artificial Intelligence for Maximizing Content Based Image Retrieval</t>
  </si>
  <si>
    <t>Ma, Zongmin</t>
  </si>
  <si>
    <t>005.75/9</t>
  </si>
  <si>
    <t>QA76.9.D343H43</t>
  </si>
  <si>
    <t>9781599049915</t>
  </si>
  <si>
    <t>9781599049908</t>
  </si>
  <si>
    <t>Handbook of Research on Text and Web Mining Technologies</t>
  </si>
  <si>
    <t>Song, Min</t>
  </si>
  <si>
    <t>TK5105.59.H353</t>
  </si>
  <si>
    <t>9781599048567</t>
  </si>
  <si>
    <t>9781599048550</t>
  </si>
  <si>
    <t>Handbook of Research on Information Security and Assurance</t>
  </si>
  <si>
    <t>Gupta, Jatinder N. D.</t>
  </si>
  <si>
    <t>QA76.758.D476</t>
  </si>
  <si>
    <t>9781599047010</t>
  </si>
  <si>
    <t>9781599046990</t>
  </si>
  <si>
    <t>Designing Software-Intensive Systems: Methods and Principles</t>
  </si>
  <si>
    <t>Tiako, Pierre F.</t>
  </si>
  <si>
    <t>QA76.9.D343D38226</t>
  </si>
  <si>
    <t>9781599046594</t>
  </si>
  <si>
    <t>9781599046570</t>
  </si>
  <si>
    <t>Data Mining Applications for Empowering Knowledge Societies</t>
  </si>
  <si>
    <t>QA76.9.D32H336</t>
  </si>
  <si>
    <t>9781599048543</t>
  </si>
  <si>
    <t>9781599048536</t>
  </si>
  <si>
    <t>Handbook of Research on Fuzzy Information Processing in Databases</t>
  </si>
  <si>
    <t>Galindo, José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</si>
</sst>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10"/>
      <name val="標楷體"/>
      <family val="4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b/>
      <sz val="12"/>
      <color indexed="13"/>
      <name val="新細明體"/>
      <family val="1"/>
    </font>
    <font>
      <sz val="9"/>
      <color indexed="12"/>
      <name val="新細明體"/>
      <family val="1"/>
    </font>
    <font>
      <sz val="8"/>
      <color indexed="12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33" borderId="10" xfId="33" applyFont="1" applyFill="1" applyBorder="1" applyAlignment="1">
      <alignment/>
      <protection/>
    </xf>
    <xf numFmtId="0" fontId="0" fillId="0" borderId="0" xfId="0" applyAlignment="1">
      <alignment vertical="center"/>
    </xf>
    <xf numFmtId="0" fontId="4" fillId="0" borderId="11" xfId="33" applyFont="1" applyFill="1" applyBorder="1" applyAlignment="1">
      <alignment/>
      <protection/>
    </xf>
    <xf numFmtId="0" fontId="5" fillId="0" borderId="11" xfId="33" applyFont="1" applyFill="1" applyBorder="1" applyAlignment="1">
      <alignment/>
      <protection/>
    </xf>
    <xf numFmtId="49" fontId="4" fillId="33" borderId="10" xfId="33" applyNumberFormat="1" applyFont="1" applyFill="1" applyBorder="1" applyAlignment="1">
      <alignment/>
      <protection/>
    </xf>
    <xf numFmtId="49" fontId="5" fillId="0" borderId="11" xfId="33" applyNumberFormat="1" applyFont="1" applyFill="1" applyBorder="1" applyAlignment="1">
      <alignment/>
      <protection/>
    </xf>
    <xf numFmtId="49" fontId="0" fillId="0" borderId="0" xfId="0" applyNumberFormat="1" applyAlignment="1">
      <alignment vertical="center"/>
    </xf>
    <xf numFmtId="0" fontId="6" fillId="33" borderId="10" xfId="33" applyFont="1" applyFill="1" applyBorder="1" applyAlignment="1">
      <alignment horizontal="right"/>
      <protection/>
    </xf>
    <xf numFmtId="0" fontId="7" fillId="0" borderId="11" xfId="33" applyFont="1" applyFill="1" applyBorder="1" applyAlignment="1">
      <alignment horizontal="right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1" xfId="33" applyFont="1" applyFill="1" applyBorder="1" applyAlignment="1" quotePrefix="1">
      <alignment/>
      <protection/>
    </xf>
    <xf numFmtId="0" fontId="9" fillId="0" borderId="11" xfId="33" applyFont="1" applyFill="1" applyBorder="1" applyAlignment="1" quotePrefix="1">
      <alignment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view="pageLayout" workbookViewId="0" topLeftCell="B1">
      <selection activeCell="N2" sqref="N2"/>
    </sheetView>
  </sheetViews>
  <sheetFormatPr defaultColWidth="13.625" defaultRowHeight="16.5"/>
  <cols>
    <col min="1" max="1" width="3.75390625" style="2" customWidth="1"/>
    <col min="2" max="2" width="7.875" style="2" customWidth="1"/>
    <col min="3" max="3" width="13.50390625" style="2" customWidth="1"/>
    <col min="4" max="4" width="8.875" style="7" customWidth="1"/>
    <col min="5" max="5" width="9.25390625" style="7" customWidth="1"/>
    <col min="6" max="7" width="9.375" style="2" customWidth="1"/>
    <col min="8" max="8" width="41.00390625" style="2" customWidth="1"/>
    <col min="9" max="9" width="3.25390625" style="2" customWidth="1"/>
    <col min="10" max="10" width="2.75390625" style="2" customWidth="1"/>
    <col min="11" max="11" width="9.25390625" style="2" customWidth="1"/>
    <col min="12" max="12" width="8.125" style="2" customWidth="1"/>
    <col min="13" max="13" width="5.375" style="2" customWidth="1"/>
    <col min="14" max="14" width="31.75390625" style="11" customWidth="1"/>
    <col min="15" max="16384" width="13.625" style="2" customWidth="1"/>
  </cols>
  <sheetData>
    <row r="1" spans="1:14" ht="15.75">
      <c r="A1" s="1" t="s">
        <v>957</v>
      </c>
      <c r="B1" s="1" t="s">
        <v>424</v>
      </c>
      <c r="C1" s="1" t="s">
        <v>953</v>
      </c>
      <c r="D1" s="5" t="s">
        <v>426</v>
      </c>
      <c r="E1" s="5" t="s">
        <v>427</v>
      </c>
      <c r="F1" s="1" t="s">
        <v>954</v>
      </c>
      <c r="G1" s="1" t="s">
        <v>968</v>
      </c>
      <c r="H1" s="1" t="s">
        <v>425</v>
      </c>
      <c r="I1" s="1" t="s">
        <v>969</v>
      </c>
      <c r="J1" s="1" t="s">
        <v>955</v>
      </c>
      <c r="K1" s="1" t="s">
        <v>423</v>
      </c>
      <c r="L1" s="1" t="s">
        <v>956</v>
      </c>
      <c r="M1" s="1" t="s">
        <v>958</v>
      </c>
      <c r="N1" s="8" t="s">
        <v>833</v>
      </c>
    </row>
    <row r="2" spans="1:14" ht="15.75">
      <c r="A2" s="3">
        <v>220</v>
      </c>
      <c r="B2" s="4" t="s">
        <v>0</v>
      </c>
      <c r="C2" s="4" t="s">
        <v>1195</v>
      </c>
      <c r="D2" s="6" t="s">
        <v>585</v>
      </c>
      <c r="E2" s="6" t="s">
        <v>665</v>
      </c>
      <c r="F2" s="4" t="s">
        <v>1196</v>
      </c>
      <c r="G2" s="4" t="s">
        <v>834</v>
      </c>
      <c r="H2" s="4" t="s">
        <v>1197</v>
      </c>
      <c r="I2" s="4" t="s">
        <v>960</v>
      </c>
      <c r="J2" s="4" t="s">
        <v>960</v>
      </c>
      <c r="K2" s="4" t="s">
        <v>1198</v>
      </c>
      <c r="L2" s="4" t="s">
        <v>1199</v>
      </c>
      <c r="M2" s="4" t="s">
        <v>962</v>
      </c>
      <c r="N2" s="9" t="str">
        <f>HYPERLINK("http://services.igi-global.com/resolvedoi/resolve.aspx?doi=10.4018/978-1-61520-993-4")</f>
        <v>http://services.igi-global.com/resolvedoi/resolve.aspx?doi=10.4018/978-1-61520-993-4</v>
      </c>
    </row>
    <row r="3" spans="1:14" ht="15.75">
      <c r="A3" s="3">
        <v>221</v>
      </c>
      <c r="B3" s="4" t="s">
        <v>0</v>
      </c>
      <c r="C3" s="4" t="s">
        <v>1195</v>
      </c>
      <c r="D3" s="6" t="s">
        <v>586</v>
      </c>
      <c r="E3" s="6" t="s">
        <v>666</v>
      </c>
      <c r="F3" s="4" t="s">
        <v>1200</v>
      </c>
      <c r="G3" s="4" t="s">
        <v>835</v>
      </c>
      <c r="H3" s="4" t="s">
        <v>1201</v>
      </c>
      <c r="I3" s="4" t="s">
        <v>960</v>
      </c>
      <c r="J3" s="4" t="s">
        <v>960</v>
      </c>
      <c r="K3" s="4" t="s">
        <v>1202</v>
      </c>
      <c r="L3" s="4" t="s">
        <v>1199</v>
      </c>
      <c r="M3" s="4" t="s">
        <v>962</v>
      </c>
      <c r="N3" s="9" t="str">
        <f>HYPERLINK("http://services.igi-global.com/resolvedoi/resolve.aspx?doi=10.4018/978-1-60960-581-0")</f>
        <v>http://services.igi-global.com/resolvedoi/resolve.aspx?doi=10.4018/978-1-60960-581-0</v>
      </c>
    </row>
    <row r="4" spans="1:14" ht="15.75">
      <c r="A4" s="3">
        <v>222</v>
      </c>
      <c r="B4" s="4" t="s">
        <v>0</v>
      </c>
      <c r="C4" s="4" t="s">
        <v>1195</v>
      </c>
      <c r="D4" s="6" t="s">
        <v>587</v>
      </c>
      <c r="E4" s="6" t="s">
        <v>667</v>
      </c>
      <c r="F4" s="4" t="s">
        <v>1203</v>
      </c>
      <c r="G4" s="4" t="s">
        <v>836</v>
      </c>
      <c r="H4" s="4" t="s">
        <v>1204</v>
      </c>
      <c r="I4" s="4" t="s">
        <v>960</v>
      </c>
      <c r="J4" s="4" t="s">
        <v>960</v>
      </c>
      <c r="K4" s="4" t="s">
        <v>1205</v>
      </c>
      <c r="L4" s="4" t="s">
        <v>1206</v>
      </c>
      <c r="M4" s="4" t="s">
        <v>962</v>
      </c>
      <c r="N4" s="9" t="str">
        <f>HYPERLINK("http://services.igi-global.com/resolvedoi/resolve.aspx?doi=10.4018/978-1-60960-599-5")</f>
        <v>http://services.igi-global.com/resolvedoi/resolve.aspx?doi=10.4018/978-1-60960-599-5</v>
      </c>
    </row>
    <row r="5" spans="1:14" ht="15.75">
      <c r="A5" s="3">
        <v>223</v>
      </c>
      <c r="B5" s="4" t="s">
        <v>0</v>
      </c>
      <c r="C5" s="4" t="s">
        <v>1195</v>
      </c>
      <c r="D5" s="6" t="s">
        <v>543</v>
      </c>
      <c r="E5" s="6" t="s">
        <v>668</v>
      </c>
      <c r="F5" s="4" t="s">
        <v>1207</v>
      </c>
      <c r="G5" s="4" t="s">
        <v>837</v>
      </c>
      <c r="H5" s="4" t="s">
        <v>1208</v>
      </c>
      <c r="I5" s="4" t="s">
        <v>960</v>
      </c>
      <c r="J5" s="4" t="s">
        <v>960</v>
      </c>
      <c r="K5" s="4" t="s">
        <v>1209</v>
      </c>
      <c r="L5" s="4" t="s">
        <v>1199</v>
      </c>
      <c r="M5" s="4" t="s">
        <v>964</v>
      </c>
      <c r="N5" s="9" t="str">
        <f>HYPERLINK("http://services.igi-global.com/resolvedoi/resolve.aspx?doi=10.4018/978-1-61520-609-4")</f>
        <v>http://services.igi-global.com/resolvedoi/resolve.aspx?doi=10.4018/978-1-61520-609-4</v>
      </c>
    </row>
    <row r="6" spans="1:14" ht="15.75">
      <c r="A6" s="3">
        <v>224</v>
      </c>
      <c r="B6" s="4" t="s">
        <v>0</v>
      </c>
      <c r="C6" s="4" t="s">
        <v>1195</v>
      </c>
      <c r="D6" s="6" t="s">
        <v>541</v>
      </c>
      <c r="E6" s="6" t="s">
        <v>669</v>
      </c>
      <c r="F6" s="4" t="s">
        <v>1210</v>
      </c>
      <c r="G6" s="4" t="s">
        <v>838</v>
      </c>
      <c r="H6" s="4" t="s">
        <v>1211</v>
      </c>
      <c r="I6" s="4" t="s">
        <v>960</v>
      </c>
      <c r="J6" s="4" t="s">
        <v>960</v>
      </c>
      <c r="K6" s="4" t="s">
        <v>1212</v>
      </c>
      <c r="L6" s="4" t="s">
        <v>1206</v>
      </c>
      <c r="M6" s="4" t="s">
        <v>962</v>
      </c>
      <c r="N6" s="9" t="str">
        <f>HYPERLINK("http://services.igi-global.com/resolvedoi/resolve.aspx?doi=10.4018/978-1-60960-607-7")</f>
        <v>http://services.igi-global.com/resolvedoi/resolve.aspx?doi=10.4018/978-1-60960-607-7</v>
      </c>
    </row>
    <row r="7" spans="1:14" ht="15.75">
      <c r="A7" s="3">
        <v>225</v>
      </c>
      <c r="B7" s="4" t="s">
        <v>0</v>
      </c>
      <c r="C7" s="4" t="s">
        <v>1195</v>
      </c>
      <c r="D7" s="6" t="s">
        <v>588</v>
      </c>
      <c r="E7" s="6" t="s">
        <v>670</v>
      </c>
      <c r="F7" s="4" t="s">
        <v>1213</v>
      </c>
      <c r="G7" s="4" t="s">
        <v>839</v>
      </c>
      <c r="H7" s="4" t="s">
        <v>1214</v>
      </c>
      <c r="I7" s="4" t="s">
        <v>960</v>
      </c>
      <c r="J7" s="4" t="s">
        <v>960</v>
      </c>
      <c r="K7" s="4" t="s">
        <v>1215</v>
      </c>
      <c r="L7" s="4" t="s">
        <v>1199</v>
      </c>
      <c r="M7" s="4" t="s">
        <v>962</v>
      </c>
      <c r="N7" s="9" t="str">
        <f>HYPERLINK("http://services.igi-global.com/resolvedoi/resolve.aspx?doi=10.4018/978-1-60566-806-2")</f>
        <v>http://services.igi-global.com/resolvedoi/resolve.aspx?doi=10.4018/978-1-60566-806-2</v>
      </c>
    </row>
    <row r="8" spans="1:14" ht="15.75">
      <c r="A8" s="3">
        <v>226</v>
      </c>
      <c r="B8" s="4" t="s">
        <v>0</v>
      </c>
      <c r="C8" s="4" t="s">
        <v>1195</v>
      </c>
      <c r="D8" s="6" t="s">
        <v>589</v>
      </c>
      <c r="E8" s="6" t="s">
        <v>671</v>
      </c>
      <c r="F8" s="4" t="s">
        <v>195</v>
      </c>
      <c r="G8" s="4" t="s">
        <v>840</v>
      </c>
      <c r="H8" s="4" t="s">
        <v>196</v>
      </c>
      <c r="I8" s="4" t="s">
        <v>960</v>
      </c>
      <c r="J8" s="4" t="s">
        <v>960</v>
      </c>
      <c r="K8" s="4" t="s">
        <v>197</v>
      </c>
      <c r="L8" s="4" t="s">
        <v>1206</v>
      </c>
      <c r="M8" s="4" t="s">
        <v>962</v>
      </c>
      <c r="N8" s="9" t="str">
        <f>HYPERLINK("http://services.igi-global.com/resolvedoi/resolve.aspx?doi=10.4018/978-1-61520-867-8")</f>
        <v>http://services.igi-global.com/resolvedoi/resolve.aspx?doi=10.4018/978-1-61520-867-8</v>
      </c>
    </row>
    <row r="9" spans="1:14" ht="15.75">
      <c r="A9" s="3">
        <v>227</v>
      </c>
      <c r="B9" s="4" t="s">
        <v>0</v>
      </c>
      <c r="C9" s="4" t="s">
        <v>1195</v>
      </c>
      <c r="D9" s="6" t="s">
        <v>590</v>
      </c>
      <c r="E9" s="6" t="s">
        <v>672</v>
      </c>
      <c r="F9" s="4" t="s">
        <v>198</v>
      </c>
      <c r="G9" s="4" t="s">
        <v>841</v>
      </c>
      <c r="H9" s="4" t="s">
        <v>199</v>
      </c>
      <c r="I9" s="4" t="s">
        <v>960</v>
      </c>
      <c r="J9" s="4" t="s">
        <v>960</v>
      </c>
      <c r="K9" s="4" t="s">
        <v>200</v>
      </c>
      <c r="L9" s="4" t="s">
        <v>1199</v>
      </c>
      <c r="M9" s="4" t="s">
        <v>962</v>
      </c>
      <c r="N9" s="9" t="str">
        <f>HYPERLINK("http://services.igi-global.com/resolvedoi/resolve.aspx?doi=10.4018/978-1-61692-877-3")</f>
        <v>http://services.igi-global.com/resolvedoi/resolve.aspx?doi=10.4018/978-1-61692-877-3</v>
      </c>
    </row>
    <row r="10" spans="1:14" ht="15.75">
      <c r="A10" s="3">
        <v>228</v>
      </c>
      <c r="B10" s="4" t="s">
        <v>0</v>
      </c>
      <c r="C10" s="4" t="s">
        <v>1195</v>
      </c>
      <c r="D10" s="6" t="s">
        <v>591</v>
      </c>
      <c r="E10" s="6" t="s">
        <v>673</v>
      </c>
      <c r="F10" s="4" t="s">
        <v>201</v>
      </c>
      <c r="G10" s="4" t="s">
        <v>842</v>
      </c>
      <c r="H10" s="4" t="s">
        <v>202</v>
      </c>
      <c r="I10" s="4" t="s">
        <v>960</v>
      </c>
      <c r="J10" s="4" t="s">
        <v>960</v>
      </c>
      <c r="K10" s="4" t="s">
        <v>203</v>
      </c>
      <c r="L10" s="4" t="s">
        <v>1206</v>
      </c>
      <c r="M10" s="4" t="s">
        <v>966</v>
      </c>
      <c r="N10" s="9" t="str">
        <f>HYPERLINK("http://services.igi-global.com/resolvedoi/resolve.aspx?doi=10.4018/978-1-60566-118-6")</f>
        <v>http://services.igi-global.com/resolvedoi/resolve.aspx?doi=10.4018/978-1-60566-118-6</v>
      </c>
    </row>
    <row r="11" spans="1:14" ht="15.75">
      <c r="A11" s="3">
        <v>229</v>
      </c>
      <c r="B11" s="4" t="s">
        <v>0</v>
      </c>
      <c r="C11" s="4" t="s">
        <v>1195</v>
      </c>
      <c r="D11" s="6" t="s">
        <v>592</v>
      </c>
      <c r="E11" s="6" t="s">
        <v>674</v>
      </c>
      <c r="F11" s="4" t="s">
        <v>204</v>
      </c>
      <c r="G11" s="4" t="s">
        <v>843</v>
      </c>
      <c r="H11" s="4" t="s">
        <v>205</v>
      </c>
      <c r="I11" s="4" t="s">
        <v>960</v>
      </c>
      <c r="J11" s="4" t="s">
        <v>960</v>
      </c>
      <c r="K11" s="4" t="s">
        <v>206</v>
      </c>
      <c r="L11" s="4" t="s">
        <v>1199</v>
      </c>
      <c r="M11" s="4" t="s">
        <v>962</v>
      </c>
      <c r="N11" s="9" t="str">
        <f>HYPERLINK("http://services.igi-global.com/resolvedoi/resolve.aspx?doi=10.4018/978-1-60960-132-4")</f>
        <v>http://services.igi-global.com/resolvedoi/resolve.aspx?doi=10.4018/978-1-60960-132-4</v>
      </c>
    </row>
    <row r="12" spans="1:14" ht="15.75">
      <c r="A12" s="3">
        <v>230</v>
      </c>
      <c r="B12" s="4" t="s">
        <v>0</v>
      </c>
      <c r="C12" s="4" t="s">
        <v>1195</v>
      </c>
      <c r="D12" s="6" t="s">
        <v>541</v>
      </c>
      <c r="E12" s="6" t="s">
        <v>675</v>
      </c>
      <c r="F12" s="4" t="s">
        <v>207</v>
      </c>
      <c r="G12" s="4" t="s">
        <v>844</v>
      </c>
      <c r="H12" s="4" t="s">
        <v>208</v>
      </c>
      <c r="I12" s="4" t="s">
        <v>960</v>
      </c>
      <c r="J12" s="4" t="s">
        <v>960</v>
      </c>
      <c r="K12" s="4" t="s">
        <v>209</v>
      </c>
      <c r="L12" s="4" t="s">
        <v>1199</v>
      </c>
      <c r="M12" s="4" t="s">
        <v>962</v>
      </c>
      <c r="N12" s="9" t="str">
        <f>HYPERLINK("http://services.igi-global.com/resolvedoi/resolve.aspx?doi=10.4018/978-1-61692-880-3")</f>
        <v>http://services.igi-global.com/resolvedoi/resolve.aspx?doi=10.4018/978-1-61692-880-3</v>
      </c>
    </row>
    <row r="13" spans="1:14" ht="15.75">
      <c r="A13" s="3">
        <v>231</v>
      </c>
      <c r="B13" s="4" t="s">
        <v>0</v>
      </c>
      <c r="C13" s="4" t="s">
        <v>1195</v>
      </c>
      <c r="D13" s="6" t="s">
        <v>541</v>
      </c>
      <c r="E13" s="6" t="s">
        <v>676</v>
      </c>
      <c r="F13" s="4" t="s">
        <v>210</v>
      </c>
      <c r="G13" s="4" t="s">
        <v>845</v>
      </c>
      <c r="H13" s="4" t="s">
        <v>211</v>
      </c>
      <c r="I13" s="4" t="s">
        <v>960</v>
      </c>
      <c r="J13" s="4" t="s">
        <v>960</v>
      </c>
      <c r="K13" s="4" t="s">
        <v>209</v>
      </c>
      <c r="L13" s="4" t="s">
        <v>1199</v>
      </c>
      <c r="M13" s="4" t="s">
        <v>962</v>
      </c>
      <c r="N13" s="9" t="str">
        <f>HYPERLINK("http://services.igi-global.com/resolvedoi/resolve.aspx?doi=10.4018/978-1-60960-463-9")</f>
        <v>http://services.igi-global.com/resolvedoi/resolve.aspx?doi=10.4018/978-1-60960-463-9</v>
      </c>
    </row>
    <row r="14" spans="1:14" ht="15.75">
      <c r="A14" s="3">
        <v>232</v>
      </c>
      <c r="B14" s="4" t="s">
        <v>0</v>
      </c>
      <c r="C14" s="4" t="s">
        <v>1195</v>
      </c>
      <c r="D14" s="6" t="s">
        <v>586</v>
      </c>
      <c r="E14" s="6" t="s">
        <v>677</v>
      </c>
      <c r="F14" s="4" t="s">
        <v>212</v>
      </c>
      <c r="G14" s="4" t="s">
        <v>846</v>
      </c>
      <c r="H14" s="4" t="s">
        <v>213</v>
      </c>
      <c r="I14" s="4" t="s">
        <v>960</v>
      </c>
      <c r="J14" s="4" t="s">
        <v>960</v>
      </c>
      <c r="K14" s="4" t="s">
        <v>214</v>
      </c>
      <c r="L14" s="4" t="s">
        <v>1199</v>
      </c>
      <c r="M14" s="4" t="s">
        <v>962</v>
      </c>
      <c r="N14" s="9" t="str">
        <f>HYPERLINK("http://services.igi-global.com/resolvedoi/resolve.aspx?doi=10.4018/978-1-60960-485-1")</f>
        <v>http://services.igi-global.com/resolvedoi/resolve.aspx?doi=10.4018/978-1-60960-485-1</v>
      </c>
    </row>
    <row r="15" spans="1:14" ht="15.75">
      <c r="A15" s="3">
        <v>233</v>
      </c>
      <c r="B15" s="4" t="s">
        <v>0</v>
      </c>
      <c r="C15" s="4" t="s">
        <v>1195</v>
      </c>
      <c r="D15" s="6" t="s">
        <v>593</v>
      </c>
      <c r="E15" s="6" t="s">
        <v>678</v>
      </c>
      <c r="F15" s="4" t="s">
        <v>215</v>
      </c>
      <c r="G15" s="4" t="s">
        <v>847</v>
      </c>
      <c r="H15" s="4" t="s">
        <v>216</v>
      </c>
      <c r="I15" s="4" t="s">
        <v>960</v>
      </c>
      <c r="J15" s="4" t="s">
        <v>960</v>
      </c>
      <c r="K15" s="4" t="s">
        <v>217</v>
      </c>
      <c r="L15" s="4" t="s">
        <v>1199</v>
      </c>
      <c r="M15" s="4" t="s">
        <v>962</v>
      </c>
      <c r="N15" s="9" t="str">
        <f>HYPERLINK("http://services.igi-global.com/resolvedoi/resolve.aspx?doi=10.4018/978-1-61520-623-0")</f>
        <v>http://services.igi-global.com/resolvedoi/resolve.aspx?doi=10.4018/978-1-61520-623-0</v>
      </c>
    </row>
    <row r="16" spans="1:14" ht="15.75">
      <c r="A16" s="3">
        <v>234</v>
      </c>
      <c r="B16" s="4" t="s">
        <v>0</v>
      </c>
      <c r="C16" s="4" t="s">
        <v>1195</v>
      </c>
      <c r="D16" s="6" t="s">
        <v>594</v>
      </c>
      <c r="E16" s="6" t="s">
        <v>679</v>
      </c>
      <c r="F16" s="4" t="s">
        <v>218</v>
      </c>
      <c r="G16" s="4" t="s">
        <v>848</v>
      </c>
      <c r="H16" s="4" t="s">
        <v>219</v>
      </c>
      <c r="I16" s="4" t="s">
        <v>960</v>
      </c>
      <c r="J16" s="4" t="s">
        <v>960</v>
      </c>
      <c r="K16" s="4" t="s">
        <v>220</v>
      </c>
      <c r="L16" s="4" t="s">
        <v>1199</v>
      </c>
      <c r="M16" s="4" t="s">
        <v>962</v>
      </c>
      <c r="N16" s="9" t="str">
        <f>HYPERLINK("http://services.igi-global.com/resolvedoi/resolve.aspx?doi=10.4018/978-1-60566-808-6")</f>
        <v>http://services.igi-global.com/resolvedoi/resolve.aspx?doi=10.4018/978-1-60566-808-6</v>
      </c>
    </row>
    <row r="17" spans="1:14" ht="15.75">
      <c r="A17" s="3">
        <v>235</v>
      </c>
      <c r="B17" s="4" t="s">
        <v>0</v>
      </c>
      <c r="C17" s="4" t="s">
        <v>1195</v>
      </c>
      <c r="D17" s="6" t="s">
        <v>544</v>
      </c>
      <c r="E17" s="6" t="s">
        <v>680</v>
      </c>
      <c r="F17" s="4" t="s">
        <v>221</v>
      </c>
      <c r="G17" s="4" t="s">
        <v>849</v>
      </c>
      <c r="H17" s="4" t="s">
        <v>222</v>
      </c>
      <c r="I17" s="4" t="s">
        <v>960</v>
      </c>
      <c r="J17" s="4" t="s">
        <v>960</v>
      </c>
      <c r="K17" s="4" t="s">
        <v>209</v>
      </c>
      <c r="L17" s="4" t="s">
        <v>1206</v>
      </c>
      <c r="M17" s="4" t="s">
        <v>962</v>
      </c>
      <c r="N17" s="9" t="str">
        <f>HYPERLINK("http://services.igi-global.com/resolvedoi/resolve.aspx?doi=10.4018/978-1-61692-020-3")</f>
        <v>http://services.igi-global.com/resolvedoi/resolve.aspx?doi=10.4018/978-1-61692-020-3</v>
      </c>
    </row>
    <row r="18" spans="1:14" ht="15.75">
      <c r="A18" s="3">
        <v>236</v>
      </c>
      <c r="B18" s="4" t="s">
        <v>0</v>
      </c>
      <c r="C18" s="4" t="s">
        <v>1195</v>
      </c>
      <c r="D18" s="6" t="s">
        <v>595</v>
      </c>
      <c r="E18" s="6" t="s">
        <v>681</v>
      </c>
      <c r="F18" s="4" t="s">
        <v>223</v>
      </c>
      <c r="G18" s="4" t="s">
        <v>850</v>
      </c>
      <c r="H18" s="4" t="s">
        <v>224</v>
      </c>
      <c r="I18" s="4" t="s">
        <v>960</v>
      </c>
      <c r="J18" s="4" t="s">
        <v>960</v>
      </c>
      <c r="K18" s="4" t="s">
        <v>225</v>
      </c>
      <c r="L18" s="4" t="s">
        <v>1199</v>
      </c>
      <c r="M18" s="4" t="s">
        <v>962</v>
      </c>
      <c r="N18" s="9" t="str">
        <f>HYPERLINK("http://services.igi-global.com/resolvedoi/resolve.aspx?doi=10.4018/978-1-60960-756-2")</f>
        <v>http://services.igi-global.com/resolvedoi/resolve.aspx?doi=10.4018/978-1-60960-756-2</v>
      </c>
    </row>
    <row r="19" spans="1:14" ht="15.75">
      <c r="A19" s="3">
        <v>237</v>
      </c>
      <c r="B19" s="4" t="s">
        <v>0</v>
      </c>
      <c r="C19" s="4" t="s">
        <v>1195</v>
      </c>
      <c r="D19" s="6" t="s">
        <v>596</v>
      </c>
      <c r="E19" s="6" t="s">
        <v>682</v>
      </c>
      <c r="F19" s="4" t="s">
        <v>226</v>
      </c>
      <c r="G19" s="4" t="s">
        <v>851</v>
      </c>
      <c r="H19" s="4" t="s">
        <v>970</v>
      </c>
      <c r="I19" s="4" t="s">
        <v>960</v>
      </c>
      <c r="J19" s="4" t="s">
        <v>960</v>
      </c>
      <c r="K19" s="4" t="s">
        <v>971</v>
      </c>
      <c r="L19" s="4" t="s">
        <v>1199</v>
      </c>
      <c r="M19" s="4" t="s">
        <v>964</v>
      </c>
      <c r="N19" s="9" t="str">
        <f>HYPERLINK("http://services.igi-global.com/resolvedoi/resolve.aspx?doi=10.4018/978-1-61520-603-2")</f>
        <v>http://services.igi-global.com/resolvedoi/resolve.aspx?doi=10.4018/978-1-61520-603-2</v>
      </c>
    </row>
    <row r="20" spans="1:14" ht="15.75">
      <c r="A20" s="3">
        <v>238</v>
      </c>
      <c r="B20" s="4" t="s">
        <v>0</v>
      </c>
      <c r="C20" s="4" t="s">
        <v>1195</v>
      </c>
      <c r="D20" s="6" t="s">
        <v>597</v>
      </c>
      <c r="E20" s="6" t="s">
        <v>683</v>
      </c>
      <c r="F20" s="4" t="s">
        <v>972</v>
      </c>
      <c r="G20" s="4" t="s">
        <v>852</v>
      </c>
      <c r="H20" s="4" t="s">
        <v>973</v>
      </c>
      <c r="I20" s="4" t="s">
        <v>960</v>
      </c>
      <c r="J20" s="4" t="s">
        <v>960</v>
      </c>
      <c r="K20" s="4" t="s">
        <v>971</v>
      </c>
      <c r="L20" s="4" t="s">
        <v>1199</v>
      </c>
      <c r="M20" s="4" t="s">
        <v>962</v>
      </c>
      <c r="N20" s="9" t="str">
        <f>HYPERLINK("http://services.igi-global.com/resolvedoi/resolve.aspx?doi=10.4018/978-1-60960-531-5")</f>
        <v>http://services.igi-global.com/resolvedoi/resolve.aspx?doi=10.4018/978-1-60960-531-5</v>
      </c>
    </row>
    <row r="21" spans="1:14" ht="15.75">
      <c r="A21" s="3">
        <v>239</v>
      </c>
      <c r="B21" s="4" t="s">
        <v>0</v>
      </c>
      <c r="C21" s="4" t="s">
        <v>1195</v>
      </c>
      <c r="D21" s="6" t="s">
        <v>567</v>
      </c>
      <c r="E21" s="6" t="s">
        <v>684</v>
      </c>
      <c r="F21" s="4" t="s">
        <v>974</v>
      </c>
      <c r="G21" s="4" t="s">
        <v>853</v>
      </c>
      <c r="H21" s="4" t="s">
        <v>975</v>
      </c>
      <c r="I21" s="4" t="s">
        <v>960</v>
      </c>
      <c r="J21" s="4" t="s">
        <v>960</v>
      </c>
      <c r="K21" s="4" t="s">
        <v>976</v>
      </c>
      <c r="L21" s="4" t="s">
        <v>1199</v>
      </c>
      <c r="M21" s="4" t="s">
        <v>962</v>
      </c>
      <c r="N21" s="9" t="str">
        <f>HYPERLINK("http://services.igi-global.com/resolvedoi/resolve.aspx?doi=10.4018/978-1-60566-802-4")</f>
        <v>http://services.igi-global.com/resolvedoi/resolve.aspx?doi=10.4018/978-1-60566-802-4</v>
      </c>
    </row>
    <row r="22" spans="1:14" ht="15.75">
      <c r="A22" s="3">
        <v>240</v>
      </c>
      <c r="B22" s="4" t="s">
        <v>0</v>
      </c>
      <c r="C22" s="4" t="s">
        <v>1195</v>
      </c>
      <c r="D22" s="6" t="s">
        <v>598</v>
      </c>
      <c r="E22" s="6" t="s">
        <v>685</v>
      </c>
      <c r="F22" s="4" t="s">
        <v>977</v>
      </c>
      <c r="G22" s="4" t="s">
        <v>854</v>
      </c>
      <c r="H22" s="4" t="s">
        <v>978</v>
      </c>
      <c r="I22" s="4" t="s">
        <v>960</v>
      </c>
      <c r="J22" s="4" t="s">
        <v>960</v>
      </c>
      <c r="K22" s="4" t="s">
        <v>979</v>
      </c>
      <c r="L22" s="4" t="s">
        <v>1199</v>
      </c>
      <c r="M22" s="4" t="s">
        <v>964</v>
      </c>
      <c r="N22" s="9" t="str">
        <f>HYPERLINK("http://services.igi-global.com/resolvedoi/resolve.aspx?doi=10.4018/978-1-60566-074-5")</f>
        <v>http://services.igi-global.com/resolvedoi/resolve.aspx?doi=10.4018/978-1-60566-074-5</v>
      </c>
    </row>
    <row r="23" spans="1:14" ht="15.75">
      <c r="A23" s="3">
        <v>241</v>
      </c>
      <c r="B23" s="4" t="s">
        <v>0</v>
      </c>
      <c r="C23" s="4" t="s">
        <v>1195</v>
      </c>
      <c r="D23" s="6" t="s">
        <v>544</v>
      </c>
      <c r="E23" s="6" t="s">
        <v>686</v>
      </c>
      <c r="F23" s="4" t="s">
        <v>980</v>
      </c>
      <c r="G23" s="4" t="s">
        <v>855</v>
      </c>
      <c r="H23" s="4" t="s">
        <v>981</v>
      </c>
      <c r="I23" s="4" t="s">
        <v>960</v>
      </c>
      <c r="J23" s="4" t="s">
        <v>960</v>
      </c>
      <c r="K23" s="4" t="s">
        <v>982</v>
      </c>
      <c r="L23" s="4" t="s">
        <v>1199</v>
      </c>
      <c r="M23" s="4" t="s">
        <v>962</v>
      </c>
      <c r="N23" s="9" t="str">
        <f>HYPERLINK("http://services.igi-global.com/resolvedoi/resolve.aspx?doi=10.4018/978-1-60960-138-6")</f>
        <v>http://services.igi-global.com/resolvedoi/resolve.aspx?doi=10.4018/978-1-60960-138-6</v>
      </c>
    </row>
    <row r="24" spans="1:14" ht="15.75">
      <c r="A24" s="3">
        <v>242</v>
      </c>
      <c r="B24" s="4" t="s">
        <v>0</v>
      </c>
      <c r="C24" s="4" t="s">
        <v>1195</v>
      </c>
      <c r="D24" s="6" t="s">
        <v>599</v>
      </c>
      <c r="E24" s="6" t="s">
        <v>687</v>
      </c>
      <c r="F24" s="4" t="s">
        <v>983</v>
      </c>
      <c r="G24" s="4" t="s">
        <v>856</v>
      </c>
      <c r="H24" s="4" t="s">
        <v>984</v>
      </c>
      <c r="I24" s="4" t="s">
        <v>960</v>
      </c>
      <c r="J24" s="4" t="s">
        <v>960</v>
      </c>
      <c r="K24" s="4" t="s">
        <v>982</v>
      </c>
      <c r="L24" s="4" t="s">
        <v>1199</v>
      </c>
      <c r="M24" s="4" t="s">
        <v>964</v>
      </c>
      <c r="N24" s="9" t="str">
        <f>HYPERLINK("http://services.igi-global.com/resolvedoi/resolve.aspx?doi=10.4018/978-1-60566-974-8")</f>
        <v>http://services.igi-global.com/resolvedoi/resolve.aspx?doi=10.4018/978-1-60566-974-8</v>
      </c>
    </row>
    <row r="25" spans="1:14" ht="15.75">
      <c r="A25" s="3">
        <v>243</v>
      </c>
      <c r="B25" s="4" t="s">
        <v>0</v>
      </c>
      <c r="C25" s="4" t="s">
        <v>1195</v>
      </c>
      <c r="D25" s="6" t="s">
        <v>600</v>
      </c>
      <c r="E25" s="6" t="s">
        <v>688</v>
      </c>
      <c r="F25" s="4" t="s">
        <v>985</v>
      </c>
      <c r="G25" s="4" t="s">
        <v>857</v>
      </c>
      <c r="H25" s="4" t="s">
        <v>986</v>
      </c>
      <c r="I25" s="4" t="s">
        <v>960</v>
      </c>
      <c r="J25" s="4" t="s">
        <v>960</v>
      </c>
      <c r="K25" s="4" t="s">
        <v>987</v>
      </c>
      <c r="L25" s="4" t="s">
        <v>1199</v>
      </c>
      <c r="M25" s="4" t="s">
        <v>964</v>
      </c>
      <c r="N25" s="9" t="str">
        <f>HYPERLINK("http://services.igi-global.com/resolvedoi/resolve.aspx?doi=10.4018/978-1-61520-605-6")</f>
        <v>http://services.igi-global.com/resolvedoi/resolve.aspx?doi=10.4018/978-1-61520-605-6</v>
      </c>
    </row>
    <row r="26" spans="1:14" ht="15.75">
      <c r="A26" s="3">
        <v>244</v>
      </c>
      <c r="B26" s="4" t="s">
        <v>0</v>
      </c>
      <c r="C26" s="4" t="s">
        <v>1195</v>
      </c>
      <c r="D26" s="6" t="s">
        <v>541</v>
      </c>
      <c r="E26" s="6" t="s">
        <v>689</v>
      </c>
      <c r="F26" s="4" t="s">
        <v>988</v>
      </c>
      <c r="G26" s="4" t="s">
        <v>858</v>
      </c>
      <c r="H26" s="4" t="s">
        <v>989</v>
      </c>
      <c r="I26" s="4" t="s">
        <v>960</v>
      </c>
      <c r="J26" s="4" t="s">
        <v>960</v>
      </c>
      <c r="K26" s="4" t="s">
        <v>990</v>
      </c>
      <c r="L26" s="4" t="s">
        <v>1206</v>
      </c>
      <c r="M26" s="4" t="s">
        <v>966</v>
      </c>
      <c r="N26" s="9" t="str">
        <f>HYPERLINK("http://services.igi-global.com/resolvedoi/resolve.aspx?doi=10.4018/978-1-60566-366-1")</f>
        <v>http://services.igi-global.com/resolvedoi/resolve.aspx?doi=10.4018/978-1-60566-366-1</v>
      </c>
    </row>
    <row r="27" spans="1:14" ht="15.75">
      <c r="A27" s="3">
        <v>245</v>
      </c>
      <c r="B27" s="4" t="s">
        <v>0</v>
      </c>
      <c r="C27" s="4" t="s">
        <v>1195</v>
      </c>
      <c r="D27" s="6" t="s">
        <v>545</v>
      </c>
      <c r="E27" s="6" t="s">
        <v>690</v>
      </c>
      <c r="F27" s="4" t="s">
        <v>991</v>
      </c>
      <c r="G27" s="4" t="s">
        <v>859</v>
      </c>
      <c r="H27" s="4" t="s">
        <v>992</v>
      </c>
      <c r="I27" s="4" t="s">
        <v>960</v>
      </c>
      <c r="J27" s="4" t="s">
        <v>960</v>
      </c>
      <c r="K27" s="4" t="s">
        <v>993</v>
      </c>
      <c r="L27" s="4" t="s">
        <v>994</v>
      </c>
      <c r="M27" s="4" t="s">
        <v>961</v>
      </c>
      <c r="N27" s="9" t="str">
        <f>HYPERLINK("http://services.igi-global.com/resolvedoi/resolve.aspx?doi=10.4018/978-1-59140-899-4")</f>
        <v>http://services.igi-global.com/resolvedoi/resolve.aspx?doi=10.4018/978-1-59140-899-4</v>
      </c>
    </row>
    <row r="28" spans="1:14" ht="15.75">
      <c r="A28" s="3">
        <v>246</v>
      </c>
      <c r="B28" s="4" t="s">
        <v>0</v>
      </c>
      <c r="C28" s="4" t="s">
        <v>1195</v>
      </c>
      <c r="D28" s="6" t="s">
        <v>601</v>
      </c>
      <c r="E28" s="6" t="s">
        <v>691</v>
      </c>
      <c r="F28" s="4" t="s">
        <v>995</v>
      </c>
      <c r="G28" s="4" t="s">
        <v>860</v>
      </c>
      <c r="H28" s="4" t="s">
        <v>996</v>
      </c>
      <c r="I28" s="4" t="s">
        <v>960</v>
      </c>
      <c r="J28" s="4" t="s">
        <v>960</v>
      </c>
      <c r="K28" s="4" t="s">
        <v>997</v>
      </c>
      <c r="L28" s="4" t="s">
        <v>1199</v>
      </c>
      <c r="M28" s="4" t="s">
        <v>962</v>
      </c>
      <c r="N28" s="9" t="str">
        <f>HYPERLINK("http://services.igi-global.com/resolvedoi/resolve.aspx?doi=10.4018/978-1-61692-889-6")</f>
        <v>http://services.igi-global.com/resolvedoi/resolve.aspx?doi=10.4018/978-1-61692-889-6</v>
      </c>
    </row>
    <row r="29" spans="1:14" ht="15.75">
      <c r="A29" s="3">
        <v>247</v>
      </c>
      <c r="B29" s="4" t="s">
        <v>0</v>
      </c>
      <c r="C29" s="4" t="s">
        <v>1195</v>
      </c>
      <c r="D29" s="6" t="s">
        <v>602</v>
      </c>
      <c r="E29" s="6" t="s">
        <v>692</v>
      </c>
      <c r="F29" s="4" t="s">
        <v>998</v>
      </c>
      <c r="G29" s="4" t="s">
        <v>861</v>
      </c>
      <c r="H29" s="4" t="s">
        <v>999</v>
      </c>
      <c r="I29" s="4" t="s">
        <v>960</v>
      </c>
      <c r="J29" s="4" t="s">
        <v>960</v>
      </c>
      <c r="K29" s="4" t="s">
        <v>1000</v>
      </c>
      <c r="L29" s="4" t="s">
        <v>1199</v>
      </c>
      <c r="M29" s="4" t="s">
        <v>962</v>
      </c>
      <c r="N29" s="9" t="str">
        <f>HYPERLINK("http://services.igi-global.com/resolvedoi/resolve.aspx?doi=10.4018/978-1-61520-633-9")</f>
        <v>http://services.igi-global.com/resolvedoi/resolve.aspx?doi=10.4018/978-1-61520-633-9</v>
      </c>
    </row>
    <row r="30" spans="1:14" ht="15.75">
      <c r="A30" s="3">
        <v>248</v>
      </c>
      <c r="B30" s="4" t="s">
        <v>0</v>
      </c>
      <c r="C30" s="4" t="s">
        <v>1195</v>
      </c>
      <c r="D30" s="6" t="s">
        <v>545</v>
      </c>
      <c r="E30" s="6" t="s">
        <v>693</v>
      </c>
      <c r="F30" s="4" t="s">
        <v>1001</v>
      </c>
      <c r="G30" s="4" t="s">
        <v>862</v>
      </c>
      <c r="H30" s="4" t="s">
        <v>1002</v>
      </c>
      <c r="I30" s="4" t="s">
        <v>960</v>
      </c>
      <c r="J30" s="4" t="s">
        <v>960</v>
      </c>
      <c r="K30" s="4" t="s">
        <v>982</v>
      </c>
      <c r="L30" s="4" t="s">
        <v>1199</v>
      </c>
      <c r="M30" s="4" t="s">
        <v>962</v>
      </c>
      <c r="N30" s="9" t="str">
        <f>HYPERLINK("http://services.igi-global.com/resolvedoi/resolve.aspx?doi=10.4018/978-1-60960-135-5")</f>
        <v>http://services.igi-global.com/resolvedoi/resolve.aspx?doi=10.4018/978-1-60960-135-5</v>
      </c>
    </row>
    <row r="31" spans="1:14" ht="15.75">
      <c r="A31" s="3">
        <v>249</v>
      </c>
      <c r="B31" s="4" t="s">
        <v>0</v>
      </c>
      <c r="C31" s="4" t="s">
        <v>1195</v>
      </c>
      <c r="D31" s="6" t="s">
        <v>541</v>
      </c>
      <c r="E31" s="6" t="s">
        <v>694</v>
      </c>
      <c r="F31" s="4" t="s">
        <v>1003</v>
      </c>
      <c r="G31" s="4" t="s">
        <v>863</v>
      </c>
      <c r="H31" s="4" t="s">
        <v>1004</v>
      </c>
      <c r="I31" s="4" t="s">
        <v>960</v>
      </c>
      <c r="J31" s="4" t="s">
        <v>960</v>
      </c>
      <c r="K31" s="4" t="s">
        <v>1005</v>
      </c>
      <c r="L31" s="4" t="s">
        <v>1199</v>
      </c>
      <c r="M31" s="4" t="s">
        <v>962</v>
      </c>
      <c r="N31" s="9" t="str">
        <f>HYPERLINK("http://services.igi-global.com/resolvedoi/resolve.aspx?doi=10.4018/978-1-61692-808-7")</f>
        <v>http://services.igi-global.com/resolvedoi/resolve.aspx?doi=10.4018/978-1-61692-808-7</v>
      </c>
    </row>
    <row r="32" spans="1:14" ht="15.75">
      <c r="A32" s="3">
        <v>250</v>
      </c>
      <c r="B32" s="4" t="s">
        <v>0</v>
      </c>
      <c r="C32" s="4" t="s">
        <v>1006</v>
      </c>
      <c r="D32" s="6" t="s">
        <v>659</v>
      </c>
      <c r="E32" s="6" t="s">
        <v>695</v>
      </c>
      <c r="F32" s="4" t="s">
        <v>1007</v>
      </c>
      <c r="G32" s="4" t="s">
        <v>864</v>
      </c>
      <c r="H32" s="4" t="s">
        <v>1008</v>
      </c>
      <c r="I32" s="4" t="s">
        <v>960</v>
      </c>
      <c r="J32" s="4" t="s">
        <v>960</v>
      </c>
      <c r="K32" s="4" t="s">
        <v>1009</v>
      </c>
      <c r="L32" s="4" t="s">
        <v>1206</v>
      </c>
      <c r="M32" s="4" t="s">
        <v>964</v>
      </c>
      <c r="N32" s="9" t="str">
        <f>HYPERLINK("http://services.igi-global.com/resolvedoi/resolve.aspx?doi=10.4018/978-1-61520-727-5")</f>
        <v>http://services.igi-global.com/resolvedoi/resolve.aspx?doi=10.4018/978-1-61520-727-5</v>
      </c>
    </row>
    <row r="33" spans="1:14" ht="15.75">
      <c r="A33" s="3">
        <v>251</v>
      </c>
      <c r="B33" s="4" t="s">
        <v>0</v>
      </c>
      <c r="C33" s="4" t="s">
        <v>1006</v>
      </c>
      <c r="D33" s="6" t="s">
        <v>548</v>
      </c>
      <c r="E33" s="6" t="s">
        <v>696</v>
      </c>
      <c r="F33" s="4" t="s">
        <v>1010</v>
      </c>
      <c r="G33" s="4" t="s">
        <v>865</v>
      </c>
      <c r="H33" s="4" t="s">
        <v>1011</v>
      </c>
      <c r="I33" s="4" t="s">
        <v>960</v>
      </c>
      <c r="J33" s="4" t="s">
        <v>960</v>
      </c>
      <c r="K33" s="4" t="s">
        <v>1012</v>
      </c>
      <c r="L33" s="4" t="s">
        <v>1206</v>
      </c>
      <c r="M33" s="4" t="s">
        <v>962</v>
      </c>
      <c r="N33" s="9" t="str">
        <f>HYPERLINK("http://services.igi-global.com/resolvedoi/resolve.aspx?doi=10.4018/978-1-60960-475-2")</f>
        <v>http://services.igi-global.com/resolvedoi/resolve.aspx?doi=10.4018/978-1-60960-475-2</v>
      </c>
    </row>
    <row r="34" spans="1:14" ht="15.75">
      <c r="A34" s="3">
        <v>252</v>
      </c>
      <c r="B34" s="4" t="s">
        <v>0</v>
      </c>
      <c r="C34" s="4" t="s">
        <v>1006</v>
      </c>
      <c r="D34" s="6" t="s">
        <v>548</v>
      </c>
      <c r="E34" s="6" t="s">
        <v>697</v>
      </c>
      <c r="F34" s="4" t="s">
        <v>1013</v>
      </c>
      <c r="G34" s="4" t="s">
        <v>866</v>
      </c>
      <c r="H34" s="4" t="s">
        <v>1014</v>
      </c>
      <c r="I34" s="4" t="s">
        <v>960</v>
      </c>
      <c r="J34" s="4" t="s">
        <v>960</v>
      </c>
      <c r="K34" s="4" t="s">
        <v>1015</v>
      </c>
      <c r="L34" s="4" t="s">
        <v>994</v>
      </c>
      <c r="M34" s="4" t="s">
        <v>965</v>
      </c>
      <c r="N34" s="9" t="str">
        <f>HYPERLINK("http://services.igi-global.com/resolvedoi/resolve.aspx?doi=10.4018/978-1-59904-960-1")</f>
        <v>http://services.igi-global.com/resolvedoi/resolve.aspx?doi=10.4018/978-1-59904-960-1</v>
      </c>
    </row>
    <row r="35" spans="1:14" ht="15.75">
      <c r="A35" s="3">
        <v>253</v>
      </c>
      <c r="B35" s="4" t="s">
        <v>0</v>
      </c>
      <c r="C35" s="4" t="s">
        <v>1006</v>
      </c>
      <c r="D35" s="6" t="s">
        <v>604</v>
      </c>
      <c r="E35" s="6" t="s">
        <v>698</v>
      </c>
      <c r="F35" s="4" t="s">
        <v>1016</v>
      </c>
      <c r="G35" s="4" t="s">
        <v>867</v>
      </c>
      <c r="H35" s="4" t="s">
        <v>1017</v>
      </c>
      <c r="I35" s="4" t="s">
        <v>960</v>
      </c>
      <c r="J35" s="4" t="s">
        <v>960</v>
      </c>
      <c r="K35" s="4" t="s">
        <v>1018</v>
      </c>
      <c r="L35" s="4" t="s">
        <v>1206</v>
      </c>
      <c r="M35" s="4" t="s">
        <v>964</v>
      </c>
      <c r="N35" s="9" t="str">
        <f>HYPERLINK("http://services.igi-global.com/resolvedoi/resolve.aspx?doi=10.4018/978-1-60566-906-9")</f>
        <v>http://services.igi-global.com/resolvedoi/resolve.aspx?doi=10.4018/978-1-60566-906-9</v>
      </c>
    </row>
    <row r="36" spans="1:14" ht="15.75">
      <c r="A36" s="3">
        <v>254</v>
      </c>
      <c r="B36" s="4" t="s">
        <v>0</v>
      </c>
      <c r="C36" s="4" t="s">
        <v>1006</v>
      </c>
      <c r="D36" s="6" t="s">
        <v>548</v>
      </c>
      <c r="E36" s="6" t="s">
        <v>699</v>
      </c>
      <c r="F36" s="4" t="s">
        <v>1019</v>
      </c>
      <c r="G36" s="4" t="s">
        <v>868</v>
      </c>
      <c r="H36" s="4" t="s">
        <v>1020</v>
      </c>
      <c r="I36" s="4" t="s">
        <v>869</v>
      </c>
      <c r="J36" s="4" t="s">
        <v>960</v>
      </c>
      <c r="K36" s="4" t="s">
        <v>982</v>
      </c>
      <c r="L36" s="4" t="s">
        <v>1206</v>
      </c>
      <c r="M36" s="4" t="s">
        <v>965</v>
      </c>
      <c r="N36" s="9" t="str">
        <f>HYPERLINK("http://services.igi-global.com/resolvedoi/resolve.aspx?doi=10.4018/978-1-59904-951-9")</f>
        <v>http://services.igi-global.com/resolvedoi/resolve.aspx?doi=10.4018/978-1-59904-951-9</v>
      </c>
    </row>
    <row r="37" spans="1:14" ht="15.75">
      <c r="A37" s="3">
        <v>255</v>
      </c>
      <c r="B37" s="4" t="s">
        <v>0</v>
      </c>
      <c r="C37" s="4" t="s">
        <v>1006</v>
      </c>
      <c r="D37" s="6" t="s">
        <v>603</v>
      </c>
      <c r="E37" s="6" t="s">
        <v>700</v>
      </c>
      <c r="F37" s="4" t="s">
        <v>1021</v>
      </c>
      <c r="G37" s="4" t="s">
        <v>870</v>
      </c>
      <c r="H37" s="4" t="s">
        <v>1022</v>
      </c>
      <c r="I37" s="4" t="s">
        <v>960</v>
      </c>
      <c r="J37" s="4" t="s">
        <v>960</v>
      </c>
      <c r="K37" s="4" t="s">
        <v>1023</v>
      </c>
      <c r="L37" s="4" t="s">
        <v>1206</v>
      </c>
      <c r="M37" s="4" t="s">
        <v>964</v>
      </c>
      <c r="N37" s="9" t="str">
        <f>HYPERLINK("http://services.igi-global.com/resolvedoi/resolve.aspx?doi=10.4018/978-1-60566-756-0")</f>
        <v>http://services.igi-global.com/resolvedoi/resolve.aspx?doi=10.4018/978-1-60566-756-0</v>
      </c>
    </row>
    <row r="38" spans="1:14" ht="15.75">
      <c r="A38" s="3">
        <v>256</v>
      </c>
      <c r="B38" s="4" t="s">
        <v>0</v>
      </c>
      <c r="C38" s="4" t="s">
        <v>1006</v>
      </c>
      <c r="D38" s="6" t="s">
        <v>604</v>
      </c>
      <c r="E38" s="6" t="s">
        <v>701</v>
      </c>
      <c r="F38" s="4" t="s">
        <v>1024</v>
      </c>
      <c r="G38" s="4" t="s">
        <v>871</v>
      </c>
      <c r="H38" s="4" t="s">
        <v>1025</v>
      </c>
      <c r="I38" s="4" t="s">
        <v>960</v>
      </c>
      <c r="J38" s="4" t="s">
        <v>960</v>
      </c>
      <c r="K38" s="4" t="s">
        <v>1015</v>
      </c>
      <c r="L38" s="4" t="s">
        <v>1206</v>
      </c>
      <c r="M38" s="4" t="s">
        <v>962</v>
      </c>
      <c r="N38" s="9" t="str">
        <f>HYPERLINK("http://services.igi-global.com/resolvedoi/resolve.aspx?doi=10.4018/978-1-60960-537-7")</f>
        <v>http://services.igi-global.com/resolvedoi/resolve.aspx?doi=10.4018/978-1-60960-537-7</v>
      </c>
    </row>
    <row r="39" spans="1:14" ht="15.75">
      <c r="A39" s="3">
        <v>257</v>
      </c>
      <c r="B39" s="4" t="s">
        <v>0</v>
      </c>
      <c r="C39" s="4" t="s">
        <v>1006</v>
      </c>
      <c r="D39" s="6" t="s">
        <v>562</v>
      </c>
      <c r="E39" s="6" t="s">
        <v>702</v>
      </c>
      <c r="F39" s="4" t="s">
        <v>1026</v>
      </c>
      <c r="G39" s="4" t="s">
        <v>872</v>
      </c>
      <c r="H39" s="4" t="s">
        <v>1027</v>
      </c>
      <c r="I39" s="4" t="s">
        <v>960</v>
      </c>
      <c r="J39" s="4" t="s">
        <v>960</v>
      </c>
      <c r="K39" s="4" t="s">
        <v>1028</v>
      </c>
      <c r="L39" s="4" t="s">
        <v>1206</v>
      </c>
      <c r="M39" s="4" t="s">
        <v>964</v>
      </c>
      <c r="N39" s="9" t="str">
        <f>HYPERLINK("http://services.igi-global.com/resolvedoi/resolve.aspx?doi=10.4018/978-1-61520-757-2")</f>
        <v>http://services.igi-global.com/resolvedoi/resolve.aspx?doi=10.4018/978-1-61520-757-2</v>
      </c>
    </row>
    <row r="40" spans="1:14" ht="15.75">
      <c r="A40" s="3">
        <v>258</v>
      </c>
      <c r="B40" s="4" t="s">
        <v>0</v>
      </c>
      <c r="C40" s="4" t="s">
        <v>1006</v>
      </c>
      <c r="D40" s="6" t="s">
        <v>660</v>
      </c>
      <c r="E40" s="6" t="s">
        <v>703</v>
      </c>
      <c r="F40" s="4" t="s">
        <v>1029</v>
      </c>
      <c r="G40" s="4" t="s">
        <v>873</v>
      </c>
      <c r="H40" s="4" t="s">
        <v>1030</v>
      </c>
      <c r="I40" s="4" t="s">
        <v>960</v>
      </c>
      <c r="J40" s="4" t="s">
        <v>960</v>
      </c>
      <c r="K40" s="4" t="s">
        <v>1031</v>
      </c>
      <c r="L40" s="4" t="s">
        <v>1206</v>
      </c>
      <c r="M40" s="4" t="s">
        <v>964</v>
      </c>
      <c r="N40" s="9" t="str">
        <f>HYPERLINK("http://services.igi-global.com/resolvedoi/resolve.aspx?doi=10.4018/978-1-60566-328-9")</f>
        <v>http://services.igi-global.com/resolvedoi/resolve.aspx?doi=10.4018/978-1-60566-328-9</v>
      </c>
    </row>
    <row r="41" spans="1:14" ht="15.75">
      <c r="A41" s="3">
        <v>259</v>
      </c>
      <c r="B41" s="4" t="s">
        <v>0</v>
      </c>
      <c r="C41" s="4" t="s">
        <v>1006</v>
      </c>
      <c r="D41" s="6" t="s">
        <v>604</v>
      </c>
      <c r="E41" s="6" t="s">
        <v>704</v>
      </c>
      <c r="F41" s="4" t="s">
        <v>1032</v>
      </c>
      <c r="G41" s="4" t="s">
        <v>874</v>
      </c>
      <c r="H41" s="4" t="s">
        <v>1033</v>
      </c>
      <c r="I41" s="4" t="s">
        <v>960</v>
      </c>
      <c r="J41" s="4" t="s">
        <v>960</v>
      </c>
      <c r="K41" s="4" t="s">
        <v>1034</v>
      </c>
      <c r="L41" s="4" t="s">
        <v>1206</v>
      </c>
      <c r="M41" s="4" t="s">
        <v>962</v>
      </c>
      <c r="N41" s="9" t="str">
        <f>HYPERLINK("http://services.igi-global.com/resolvedoi/resolve.aspx?doi=10.4018/978-1-60960-067-9")</f>
        <v>http://services.igi-global.com/resolvedoi/resolve.aspx?doi=10.4018/978-1-60960-067-9</v>
      </c>
    </row>
    <row r="42" spans="1:14" ht="15.75">
      <c r="A42" s="3">
        <v>260</v>
      </c>
      <c r="B42" s="4" t="s">
        <v>0</v>
      </c>
      <c r="C42" s="4" t="s">
        <v>1006</v>
      </c>
      <c r="D42" s="6" t="s">
        <v>604</v>
      </c>
      <c r="E42" s="6" t="s">
        <v>705</v>
      </c>
      <c r="F42" s="4" t="s">
        <v>1035</v>
      </c>
      <c r="G42" s="4" t="s">
        <v>875</v>
      </c>
      <c r="H42" s="4" t="s">
        <v>1036</v>
      </c>
      <c r="I42" s="4" t="s">
        <v>960</v>
      </c>
      <c r="J42" s="4" t="s">
        <v>960</v>
      </c>
      <c r="K42" s="4" t="s">
        <v>1037</v>
      </c>
      <c r="L42" s="4" t="s">
        <v>1206</v>
      </c>
      <c r="M42" s="4" t="s">
        <v>966</v>
      </c>
      <c r="N42" s="9" t="str">
        <f>HYPERLINK("http://services.igi-global.com/resolvedoi/resolve.aspx?doi=10.4018/978-1-60566-404-0")</f>
        <v>http://services.igi-global.com/resolvedoi/resolve.aspx?doi=10.4018/978-1-60566-404-0</v>
      </c>
    </row>
    <row r="43" spans="1:14" ht="15.75">
      <c r="A43" s="3">
        <v>261</v>
      </c>
      <c r="B43" s="4" t="s">
        <v>0</v>
      </c>
      <c r="C43" s="4" t="s">
        <v>1006</v>
      </c>
      <c r="D43" s="6" t="s">
        <v>605</v>
      </c>
      <c r="E43" s="6" t="s">
        <v>706</v>
      </c>
      <c r="F43" s="4" t="s">
        <v>1038</v>
      </c>
      <c r="G43" s="4" t="s">
        <v>876</v>
      </c>
      <c r="H43" s="4" t="s">
        <v>1039</v>
      </c>
      <c r="I43" s="4" t="s">
        <v>960</v>
      </c>
      <c r="J43" s="4" t="s">
        <v>960</v>
      </c>
      <c r="K43" s="4" t="s">
        <v>1040</v>
      </c>
      <c r="L43" s="4" t="s">
        <v>1206</v>
      </c>
      <c r="M43" s="4" t="s">
        <v>964</v>
      </c>
      <c r="N43" s="9" t="str">
        <f>HYPERLINK("http://services.igi-global.com/resolvedoi/resolve.aspx?doi=10.4018/978-1-60566-858-1")</f>
        <v>http://services.igi-global.com/resolvedoi/resolve.aspx?doi=10.4018/978-1-60566-858-1</v>
      </c>
    </row>
    <row r="44" spans="1:14" ht="15.75">
      <c r="A44" s="3">
        <v>262</v>
      </c>
      <c r="B44" s="4" t="s">
        <v>0</v>
      </c>
      <c r="C44" s="4" t="s">
        <v>1006</v>
      </c>
      <c r="D44" s="6" t="s">
        <v>562</v>
      </c>
      <c r="E44" s="6" t="s">
        <v>707</v>
      </c>
      <c r="F44" s="4" t="s">
        <v>1041</v>
      </c>
      <c r="G44" s="4" t="s">
        <v>877</v>
      </c>
      <c r="H44" s="4" t="s">
        <v>1042</v>
      </c>
      <c r="I44" s="4" t="s">
        <v>960</v>
      </c>
      <c r="J44" s="4" t="s">
        <v>960</v>
      </c>
      <c r="K44" s="4" t="s">
        <v>1043</v>
      </c>
      <c r="L44" s="4" t="s">
        <v>1206</v>
      </c>
      <c r="M44" s="4" t="s">
        <v>964</v>
      </c>
      <c r="N44" s="9" t="str">
        <f>HYPERLINK("http://services.igi-global.com/resolvedoi/resolve.aspx?doi=10.4018/978-1-60566-814-7")</f>
        <v>http://services.igi-global.com/resolvedoi/resolve.aspx?doi=10.4018/978-1-60566-814-7</v>
      </c>
    </row>
    <row r="45" spans="1:14" ht="15.75">
      <c r="A45" s="3">
        <v>263</v>
      </c>
      <c r="B45" s="4" t="s">
        <v>0</v>
      </c>
      <c r="C45" s="4" t="s">
        <v>1006</v>
      </c>
      <c r="D45" s="6" t="s">
        <v>544</v>
      </c>
      <c r="E45" s="6" t="s">
        <v>708</v>
      </c>
      <c r="F45" s="4" t="s">
        <v>1044</v>
      </c>
      <c r="G45" s="4" t="s">
        <v>878</v>
      </c>
      <c r="H45" s="4" t="s">
        <v>1045</v>
      </c>
      <c r="I45" s="4" t="s">
        <v>960</v>
      </c>
      <c r="J45" s="4" t="s">
        <v>960</v>
      </c>
      <c r="K45" s="4" t="s">
        <v>1046</v>
      </c>
      <c r="L45" s="4" t="s">
        <v>1206</v>
      </c>
      <c r="M45" s="4" t="s">
        <v>962</v>
      </c>
      <c r="N45" s="9" t="str">
        <f>HYPERLINK("http://services.igi-global.com/resolvedoi/resolve.aspx?doi=10.4018/978-1-60960-521-6")</f>
        <v>http://services.igi-global.com/resolvedoi/resolve.aspx?doi=10.4018/978-1-60960-521-6</v>
      </c>
    </row>
    <row r="46" spans="1:14" ht="15.75">
      <c r="A46" s="3">
        <v>264</v>
      </c>
      <c r="B46" s="4" t="s">
        <v>0</v>
      </c>
      <c r="C46" s="4" t="s">
        <v>1006</v>
      </c>
      <c r="D46" s="6" t="s">
        <v>604</v>
      </c>
      <c r="E46" s="6" t="s">
        <v>709</v>
      </c>
      <c r="F46" s="4" t="s">
        <v>1047</v>
      </c>
      <c r="G46" s="4" t="s">
        <v>879</v>
      </c>
      <c r="H46" s="4" t="s">
        <v>1048</v>
      </c>
      <c r="I46" s="4" t="s">
        <v>960</v>
      </c>
      <c r="J46" s="4" t="s">
        <v>960</v>
      </c>
      <c r="K46" s="4" t="s">
        <v>1049</v>
      </c>
      <c r="L46" s="4" t="s">
        <v>1206</v>
      </c>
      <c r="M46" s="4" t="s">
        <v>962</v>
      </c>
      <c r="N46" s="9" t="str">
        <f>HYPERLINK("http://services.igi-global.com/resolvedoi/resolve.aspx?doi=10.4018/978-1-60960-102-7")</f>
        <v>http://services.igi-global.com/resolvedoi/resolve.aspx?doi=10.4018/978-1-60960-102-7</v>
      </c>
    </row>
    <row r="47" spans="1:14" ht="15.75">
      <c r="A47" s="3">
        <v>265</v>
      </c>
      <c r="B47" s="4" t="s">
        <v>0</v>
      </c>
      <c r="C47" s="4" t="s">
        <v>1050</v>
      </c>
      <c r="D47" s="6" t="s">
        <v>557</v>
      </c>
      <c r="E47" s="6" t="s">
        <v>710</v>
      </c>
      <c r="F47" s="4" t="s">
        <v>1051</v>
      </c>
      <c r="G47" s="4" t="s">
        <v>880</v>
      </c>
      <c r="H47" s="4" t="s">
        <v>1052</v>
      </c>
      <c r="I47" s="4" t="s">
        <v>960</v>
      </c>
      <c r="J47" s="4" t="s">
        <v>960</v>
      </c>
      <c r="K47" s="4" t="s">
        <v>1053</v>
      </c>
      <c r="L47" s="4" t="s">
        <v>1206</v>
      </c>
      <c r="M47" s="4" t="s">
        <v>962</v>
      </c>
      <c r="N47" s="9" t="str">
        <f>HYPERLINK("http://services.igi-global.com/resolvedoi/resolve.aspx?doi=10.4018/978-1-60960-543-8")</f>
        <v>http://services.igi-global.com/resolvedoi/resolve.aspx?doi=10.4018/978-1-60960-543-8</v>
      </c>
    </row>
    <row r="48" spans="1:14" ht="15.75">
      <c r="A48" s="3">
        <v>266</v>
      </c>
      <c r="B48" s="4" t="s">
        <v>0</v>
      </c>
      <c r="C48" s="4" t="s">
        <v>1050</v>
      </c>
      <c r="D48" s="6" t="s">
        <v>606</v>
      </c>
      <c r="E48" s="6" t="s">
        <v>711</v>
      </c>
      <c r="F48" s="4" t="s">
        <v>1054</v>
      </c>
      <c r="G48" s="4" t="s">
        <v>881</v>
      </c>
      <c r="H48" s="4" t="s">
        <v>1055</v>
      </c>
      <c r="I48" s="4" t="s">
        <v>960</v>
      </c>
      <c r="J48" s="4" t="s">
        <v>960</v>
      </c>
      <c r="K48" s="4" t="s">
        <v>1056</v>
      </c>
      <c r="L48" s="4" t="s">
        <v>1206</v>
      </c>
      <c r="M48" s="4" t="s">
        <v>962</v>
      </c>
      <c r="N48" s="9" t="str">
        <f>HYPERLINK("http://services.igi-global.com/resolvedoi/resolve.aspx?doi=10.4018/978-1-61520-745-9")</f>
        <v>http://services.igi-global.com/resolvedoi/resolve.aspx?doi=10.4018/978-1-61520-745-9</v>
      </c>
    </row>
    <row r="49" spans="1:14" ht="15.75">
      <c r="A49" s="3">
        <v>267</v>
      </c>
      <c r="B49" s="4" t="s">
        <v>0</v>
      </c>
      <c r="C49" s="4" t="s">
        <v>1050</v>
      </c>
      <c r="D49" s="6" t="s">
        <v>607</v>
      </c>
      <c r="E49" s="6" t="s">
        <v>712</v>
      </c>
      <c r="F49" s="4" t="s">
        <v>1057</v>
      </c>
      <c r="G49" s="4" t="s">
        <v>882</v>
      </c>
      <c r="H49" s="4" t="s">
        <v>1058</v>
      </c>
      <c r="I49" s="4" t="s">
        <v>960</v>
      </c>
      <c r="J49" s="4" t="s">
        <v>960</v>
      </c>
      <c r="K49" s="4" t="s">
        <v>1059</v>
      </c>
      <c r="L49" s="4" t="s">
        <v>1206</v>
      </c>
      <c r="M49" s="4" t="s">
        <v>964</v>
      </c>
      <c r="N49" s="9" t="str">
        <f>HYPERLINK("http://services.igi-global.com/resolvedoi/resolve.aspx?doi=10.4018/978-1-61520-869-2")</f>
        <v>http://services.igi-global.com/resolvedoi/resolve.aspx?doi=10.4018/978-1-61520-869-2</v>
      </c>
    </row>
    <row r="50" spans="1:14" ht="15.75">
      <c r="A50" s="3">
        <v>268</v>
      </c>
      <c r="B50" s="4" t="s">
        <v>0</v>
      </c>
      <c r="C50" s="4" t="s">
        <v>1050</v>
      </c>
      <c r="D50" s="6" t="s">
        <v>608</v>
      </c>
      <c r="E50" s="6" t="s">
        <v>713</v>
      </c>
      <c r="F50" s="4" t="s">
        <v>1060</v>
      </c>
      <c r="G50" s="4" t="s">
        <v>883</v>
      </c>
      <c r="H50" s="4" t="s">
        <v>1061</v>
      </c>
      <c r="I50" s="4" t="s">
        <v>960</v>
      </c>
      <c r="J50" s="4" t="s">
        <v>960</v>
      </c>
      <c r="K50" s="4" t="s">
        <v>1062</v>
      </c>
      <c r="L50" s="4" t="s">
        <v>1206</v>
      </c>
      <c r="M50" s="4" t="s">
        <v>962</v>
      </c>
      <c r="N50" s="9" t="str">
        <f>HYPERLINK("http://services.igi-global.com/resolvedoi/resolve.aspx?doi=10.4018/978-1-61520-989-7")</f>
        <v>http://services.igi-global.com/resolvedoi/resolve.aspx?doi=10.4018/978-1-61520-989-7</v>
      </c>
    </row>
    <row r="51" spans="1:14" ht="15.75">
      <c r="A51" s="3">
        <v>269</v>
      </c>
      <c r="B51" s="4" t="s">
        <v>0</v>
      </c>
      <c r="C51" s="4" t="s">
        <v>1050</v>
      </c>
      <c r="D51" s="6" t="s">
        <v>609</v>
      </c>
      <c r="E51" s="6" t="s">
        <v>714</v>
      </c>
      <c r="F51" s="4" t="s">
        <v>1063</v>
      </c>
      <c r="G51" s="4" t="s">
        <v>884</v>
      </c>
      <c r="H51" s="4" t="s">
        <v>1064</v>
      </c>
      <c r="I51" s="4" t="s">
        <v>960</v>
      </c>
      <c r="J51" s="4" t="s">
        <v>960</v>
      </c>
      <c r="K51" s="4" t="s">
        <v>1065</v>
      </c>
      <c r="L51" s="4" t="s">
        <v>1206</v>
      </c>
      <c r="M51" s="4" t="s">
        <v>962</v>
      </c>
      <c r="N51" s="9" t="str">
        <f>HYPERLINK("http://services.igi-global.com/resolvedoi/resolve.aspx?doi=10.4018/978-1-60960-481-3")</f>
        <v>http://services.igi-global.com/resolvedoi/resolve.aspx?doi=10.4018/978-1-60960-481-3</v>
      </c>
    </row>
    <row r="52" spans="1:14" ht="15.75">
      <c r="A52" s="3">
        <v>270</v>
      </c>
      <c r="B52" s="4" t="s">
        <v>0</v>
      </c>
      <c r="C52" s="4" t="s">
        <v>1050</v>
      </c>
      <c r="D52" s="6" t="s">
        <v>1193</v>
      </c>
      <c r="E52" s="6" t="s">
        <v>715</v>
      </c>
      <c r="F52" s="4" t="s">
        <v>1066</v>
      </c>
      <c r="G52" s="4" t="s">
        <v>885</v>
      </c>
      <c r="H52" s="4" t="s">
        <v>1067</v>
      </c>
      <c r="I52" s="4" t="s">
        <v>960</v>
      </c>
      <c r="J52" s="4" t="s">
        <v>960</v>
      </c>
      <c r="K52" s="4" t="s">
        <v>1068</v>
      </c>
      <c r="L52" s="4" t="s">
        <v>1206</v>
      </c>
      <c r="M52" s="4" t="s">
        <v>962</v>
      </c>
      <c r="N52" s="9" t="str">
        <f>HYPERLINK("http://services.igi-global.com/resolvedoi/resolve.aspx?doi=10.4018/978-1-60960-878-1")</f>
        <v>http://services.igi-global.com/resolvedoi/resolve.aspx?doi=10.4018/978-1-60960-878-1</v>
      </c>
    </row>
    <row r="53" spans="1:14" ht="15.75">
      <c r="A53" s="3">
        <v>271</v>
      </c>
      <c r="B53" s="4" t="s">
        <v>0</v>
      </c>
      <c r="C53" s="4" t="s">
        <v>1050</v>
      </c>
      <c r="D53" s="6" t="s">
        <v>610</v>
      </c>
      <c r="E53" s="6" t="s">
        <v>716</v>
      </c>
      <c r="F53" s="4" t="s">
        <v>1069</v>
      </c>
      <c r="G53" s="4" t="s">
        <v>886</v>
      </c>
      <c r="H53" s="4" t="s">
        <v>1070</v>
      </c>
      <c r="I53" s="4" t="s">
        <v>967</v>
      </c>
      <c r="J53" s="4" t="s">
        <v>960</v>
      </c>
      <c r="K53" s="4" t="s">
        <v>1071</v>
      </c>
      <c r="L53" s="4" t="s">
        <v>1206</v>
      </c>
      <c r="M53" s="4" t="s">
        <v>962</v>
      </c>
      <c r="N53" s="9" t="str">
        <f>HYPERLINK("http://services.igi-global.com/resolvedoi/resolve.aspx?doi=10.4018/978-1-60960-495-0")</f>
        <v>http://services.igi-global.com/resolvedoi/resolve.aspx?doi=10.4018/978-1-60960-495-0</v>
      </c>
    </row>
    <row r="54" spans="1:14" ht="15.75">
      <c r="A54" s="3">
        <v>272</v>
      </c>
      <c r="B54" s="4" t="s">
        <v>0</v>
      </c>
      <c r="C54" s="4" t="s">
        <v>1050</v>
      </c>
      <c r="D54" s="6" t="s">
        <v>611</v>
      </c>
      <c r="E54" s="6" t="s">
        <v>717</v>
      </c>
      <c r="F54" s="4" t="s">
        <v>1072</v>
      </c>
      <c r="G54" s="4" t="s">
        <v>887</v>
      </c>
      <c r="H54" s="4" t="s">
        <v>1073</v>
      </c>
      <c r="I54" s="4" t="s">
        <v>960</v>
      </c>
      <c r="J54" s="4" t="s">
        <v>960</v>
      </c>
      <c r="K54" s="4" t="s">
        <v>1074</v>
      </c>
      <c r="L54" s="4" t="s">
        <v>1206</v>
      </c>
      <c r="M54" s="4" t="s">
        <v>964</v>
      </c>
      <c r="N54" s="9" t="str">
        <f>HYPERLINK("http://services.igi-global.com/resolvedoi/resolve.aspx?doi=10.4018/978-1-60566-788-1")</f>
        <v>http://services.igi-global.com/resolvedoi/resolve.aspx?doi=10.4018/978-1-60566-788-1</v>
      </c>
    </row>
    <row r="55" spans="1:14" ht="15.75">
      <c r="A55" s="3">
        <v>273</v>
      </c>
      <c r="B55" s="4" t="s">
        <v>0</v>
      </c>
      <c r="C55" s="4" t="s">
        <v>1050</v>
      </c>
      <c r="D55" s="6" t="s">
        <v>551</v>
      </c>
      <c r="E55" s="6" t="s">
        <v>718</v>
      </c>
      <c r="F55" s="4" t="s">
        <v>1075</v>
      </c>
      <c r="G55" s="4" t="s">
        <v>888</v>
      </c>
      <c r="H55" s="4" t="s">
        <v>1076</v>
      </c>
      <c r="I55" s="4" t="s">
        <v>960</v>
      </c>
      <c r="J55" s="4" t="s">
        <v>960</v>
      </c>
      <c r="K55" s="4" t="s">
        <v>1077</v>
      </c>
      <c r="L55" s="4" t="s">
        <v>1206</v>
      </c>
      <c r="M55" s="4" t="s">
        <v>962</v>
      </c>
      <c r="N55" s="9" t="str">
        <f>HYPERLINK("http://services.igi-global.com/resolvedoi/resolve.aspx?doi=10.4018/978-1-60960-511-7")</f>
        <v>http://services.igi-global.com/resolvedoi/resolve.aspx?doi=10.4018/978-1-60960-511-7</v>
      </c>
    </row>
    <row r="56" spans="1:14" ht="15.75">
      <c r="A56" s="3">
        <v>274</v>
      </c>
      <c r="B56" s="4" t="s">
        <v>0</v>
      </c>
      <c r="C56" s="4" t="s">
        <v>1050</v>
      </c>
      <c r="D56" s="6" t="s">
        <v>557</v>
      </c>
      <c r="E56" s="6" t="s">
        <v>719</v>
      </c>
      <c r="F56" s="4" t="s">
        <v>1078</v>
      </c>
      <c r="G56" s="4" t="s">
        <v>889</v>
      </c>
      <c r="H56" s="4" t="s">
        <v>1079</v>
      </c>
      <c r="I56" s="4" t="s">
        <v>960</v>
      </c>
      <c r="J56" s="4" t="s">
        <v>960</v>
      </c>
      <c r="K56" s="4" t="s">
        <v>1080</v>
      </c>
      <c r="L56" s="4" t="s">
        <v>1206</v>
      </c>
      <c r="M56" s="4" t="s">
        <v>962</v>
      </c>
      <c r="N56" s="9" t="str">
        <f>HYPERLINK("http://services.igi-global.com/resolvedoi/resolve.aspx?doi=10.4018/978-1-60960-613-8")</f>
        <v>http://services.igi-global.com/resolvedoi/resolve.aspx?doi=10.4018/978-1-60960-613-8</v>
      </c>
    </row>
    <row r="57" spans="1:14" ht="15.75">
      <c r="A57" s="3">
        <v>275</v>
      </c>
      <c r="B57" s="4" t="s">
        <v>0</v>
      </c>
      <c r="C57" s="4" t="s">
        <v>1050</v>
      </c>
      <c r="D57" s="6" t="s">
        <v>550</v>
      </c>
      <c r="E57" s="6" t="s">
        <v>720</v>
      </c>
      <c r="F57" s="4" t="s">
        <v>1081</v>
      </c>
      <c r="G57" s="4" t="s">
        <v>890</v>
      </c>
      <c r="H57" s="4" t="s">
        <v>1082</v>
      </c>
      <c r="I57" s="4" t="s">
        <v>960</v>
      </c>
      <c r="J57" s="4" t="s">
        <v>960</v>
      </c>
      <c r="K57" s="4" t="s">
        <v>1083</v>
      </c>
      <c r="L57" s="4" t="s">
        <v>1206</v>
      </c>
      <c r="M57" s="4" t="s">
        <v>964</v>
      </c>
      <c r="N57" s="9" t="str">
        <f>HYPERLINK("http://services.igi-global.com/resolvedoi/resolve.aspx?doi=10.4018/978-1-61520-707-7")</f>
        <v>http://services.igi-global.com/resolvedoi/resolve.aspx?doi=10.4018/978-1-61520-707-7</v>
      </c>
    </row>
    <row r="58" spans="1:14" ht="15.75">
      <c r="A58" s="3">
        <v>276</v>
      </c>
      <c r="B58" s="4" t="s">
        <v>0</v>
      </c>
      <c r="C58" s="4" t="s">
        <v>1050</v>
      </c>
      <c r="D58" s="6" t="s">
        <v>612</v>
      </c>
      <c r="E58" s="6" t="s">
        <v>721</v>
      </c>
      <c r="F58" s="4" t="s">
        <v>1084</v>
      </c>
      <c r="G58" s="4" t="s">
        <v>891</v>
      </c>
      <c r="H58" s="4" t="s">
        <v>1085</v>
      </c>
      <c r="I58" s="4" t="s">
        <v>960</v>
      </c>
      <c r="J58" s="4" t="s">
        <v>960</v>
      </c>
      <c r="K58" s="4" t="s">
        <v>1086</v>
      </c>
      <c r="L58" s="4" t="s">
        <v>1206</v>
      </c>
      <c r="M58" s="4" t="s">
        <v>962</v>
      </c>
      <c r="N58" s="9" t="str">
        <f>HYPERLINK("http://services.igi-global.com/resolvedoi/resolve.aspx?doi=10.4018/978-1-60566-930-4")</f>
        <v>http://services.igi-global.com/resolvedoi/resolve.aspx?doi=10.4018/978-1-60566-930-4</v>
      </c>
    </row>
    <row r="59" spans="1:14" ht="15.75">
      <c r="A59" s="3">
        <v>277</v>
      </c>
      <c r="B59" s="4" t="s">
        <v>0</v>
      </c>
      <c r="C59" s="4" t="s">
        <v>1050</v>
      </c>
      <c r="D59" s="6" t="s">
        <v>553</v>
      </c>
      <c r="E59" s="6" t="s">
        <v>722</v>
      </c>
      <c r="F59" s="4" t="s">
        <v>1087</v>
      </c>
      <c r="G59" s="4" t="s">
        <v>892</v>
      </c>
      <c r="H59" s="4" t="s">
        <v>1088</v>
      </c>
      <c r="I59" s="4" t="s">
        <v>960</v>
      </c>
      <c r="J59" s="4" t="s">
        <v>960</v>
      </c>
      <c r="K59" s="4" t="s">
        <v>1089</v>
      </c>
      <c r="L59" s="4" t="s">
        <v>1206</v>
      </c>
      <c r="M59" s="4" t="s">
        <v>962</v>
      </c>
      <c r="N59" s="9" t="str">
        <f>HYPERLINK("http://services.igi-global.com/resolvedoi/resolve.aspx?doi=10.4018/978-1-60960-800-2")</f>
        <v>http://services.igi-global.com/resolvedoi/resolve.aspx?doi=10.4018/978-1-60960-800-2</v>
      </c>
    </row>
    <row r="60" spans="1:14" ht="15.75">
      <c r="A60" s="3">
        <v>278</v>
      </c>
      <c r="B60" s="4" t="s">
        <v>0</v>
      </c>
      <c r="C60" s="4" t="s">
        <v>1050</v>
      </c>
      <c r="D60" s="6" t="s">
        <v>551</v>
      </c>
      <c r="E60" s="6" t="s">
        <v>723</v>
      </c>
      <c r="F60" s="4" t="s">
        <v>1090</v>
      </c>
      <c r="G60" s="4" t="s">
        <v>893</v>
      </c>
      <c r="H60" s="4" t="s">
        <v>1091</v>
      </c>
      <c r="I60" s="4" t="s">
        <v>960</v>
      </c>
      <c r="J60" s="4" t="s">
        <v>960</v>
      </c>
      <c r="K60" s="4" t="s">
        <v>1092</v>
      </c>
      <c r="L60" s="4" t="s">
        <v>1206</v>
      </c>
      <c r="M60" s="4" t="s">
        <v>964</v>
      </c>
      <c r="N60" s="9" t="str">
        <f>HYPERLINK("http://services.igi-global.com/resolvedoi/resolve.aspx?doi=10.4018/978-1-61520-897-5")</f>
        <v>http://services.igi-global.com/resolvedoi/resolve.aspx?doi=10.4018/978-1-61520-897-5</v>
      </c>
    </row>
    <row r="61" spans="1:14" ht="15.75">
      <c r="A61" s="3">
        <v>279</v>
      </c>
      <c r="B61" s="4" t="s">
        <v>0</v>
      </c>
      <c r="C61" s="4" t="s">
        <v>1050</v>
      </c>
      <c r="D61" s="6" t="s">
        <v>553</v>
      </c>
      <c r="E61" s="6" t="s">
        <v>724</v>
      </c>
      <c r="F61" s="4" t="s">
        <v>1093</v>
      </c>
      <c r="G61" s="4" t="s">
        <v>894</v>
      </c>
      <c r="H61" s="4" t="s">
        <v>1094</v>
      </c>
      <c r="I61" s="4" t="s">
        <v>960</v>
      </c>
      <c r="J61" s="4" t="s">
        <v>960</v>
      </c>
      <c r="K61" s="4" t="s">
        <v>1095</v>
      </c>
      <c r="L61" s="4" t="s">
        <v>1206</v>
      </c>
      <c r="M61" s="4" t="s">
        <v>962</v>
      </c>
      <c r="N61" s="9" t="str">
        <f>HYPERLINK("http://services.igi-global.com/resolvedoi/resolve.aspx?doi=10.4018/978-1-60566-294-7")</f>
        <v>http://services.igi-global.com/resolvedoi/resolve.aspx?doi=10.4018/978-1-60566-294-7</v>
      </c>
    </row>
    <row r="62" spans="1:14" ht="15.75">
      <c r="A62" s="3">
        <v>280</v>
      </c>
      <c r="B62" s="4" t="s">
        <v>0</v>
      </c>
      <c r="C62" s="4" t="s">
        <v>1096</v>
      </c>
      <c r="D62" s="6" t="s">
        <v>597</v>
      </c>
      <c r="E62" s="6" t="s">
        <v>725</v>
      </c>
      <c r="F62" s="4" t="s">
        <v>1097</v>
      </c>
      <c r="G62" s="4" t="s">
        <v>271</v>
      </c>
      <c r="H62" s="4" t="s">
        <v>1098</v>
      </c>
      <c r="I62" s="4" t="s">
        <v>960</v>
      </c>
      <c r="J62" s="4" t="s">
        <v>960</v>
      </c>
      <c r="K62" s="4" t="s">
        <v>1099</v>
      </c>
      <c r="L62" s="4" t="s">
        <v>1206</v>
      </c>
      <c r="M62" s="4" t="s">
        <v>962</v>
      </c>
      <c r="N62" s="9" t="str">
        <f>HYPERLINK("http://services.igi-global.com/resolvedoi/resolve.aspx?doi=10.4018/978-1-61692-800-1")</f>
        <v>http://services.igi-global.com/resolvedoi/resolve.aspx?doi=10.4018/978-1-61692-800-1</v>
      </c>
    </row>
    <row r="63" spans="1:14" ht="15.75">
      <c r="A63" s="3">
        <v>281</v>
      </c>
      <c r="B63" s="4" t="s">
        <v>0</v>
      </c>
      <c r="C63" s="4" t="s">
        <v>1096</v>
      </c>
      <c r="D63" s="6" t="s">
        <v>661</v>
      </c>
      <c r="E63" s="6" t="s">
        <v>726</v>
      </c>
      <c r="F63" s="4" t="s">
        <v>1100</v>
      </c>
      <c r="G63" s="4" t="s">
        <v>272</v>
      </c>
      <c r="H63" s="4" t="s">
        <v>1101</v>
      </c>
      <c r="I63" s="4" t="s">
        <v>960</v>
      </c>
      <c r="J63" s="4" t="s">
        <v>960</v>
      </c>
      <c r="K63" s="4" t="s">
        <v>1102</v>
      </c>
      <c r="L63" s="4" t="s">
        <v>1206</v>
      </c>
      <c r="M63" s="4" t="s">
        <v>964</v>
      </c>
      <c r="N63" s="9" t="str">
        <f>HYPERLINK("http://services.igi-global.com/resolvedoi/resolve.aspx?doi=10.4018/978-1-61520-881-4")</f>
        <v>http://services.igi-global.com/resolvedoi/resolve.aspx?doi=10.4018/978-1-61520-881-4</v>
      </c>
    </row>
    <row r="64" spans="1:14" ht="15.75">
      <c r="A64" s="3">
        <v>282</v>
      </c>
      <c r="B64" s="4" t="s">
        <v>0</v>
      </c>
      <c r="C64" s="4" t="s">
        <v>1096</v>
      </c>
      <c r="D64" s="6" t="s">
        <v>613</v>
      </c>
      <c r="E64" s="6" t="s">
        <v>727</v>
      </c>
      <c r="F64" s="4" t="s">
        <v>1103</v>
      </c>
      <c r="G64" s="4" t="s">
        <v>273</v>
      </c>
      <c r="H64" s="4" t="s">
        <v>1104</v>
      </c>
      <c r="I64" s="4" t="s">
        <v>960</v>
      </c>
      <c r="J64" s="4" t="s">
        <v>960</v>
      </c>
      <c r="K64" s="4" t="s">
        <v>1105</v>
      </c>
      <c r="L64" s="4" t="s">
        <v>1206</v>
      </c>
      <c r="M64" s="4" t="s">
        <v>962</v>
      </c>
      <c r="N64" s="9" t="str">
        <f>HYPERLINK("http://services.igi-global.com/resolvedoi/resolve.aspx?doi=10.4018/978-1-60960-619-0")</f>
        <v>http://services.igi-global.com/resolvedoi/resolve.aspx?doi=10.4018/978-1-60960-619-0</v>
      </c>
    </row>
    <row r="65" spans="1:14" ht="15.75">
      <c r="A65" s="3">
        <v>283</v>
      </c>
      <c r="B65" s="4" t="s">
        <v>0</v>
      </c>
      <c r="C65" s="4" t="s">
        <v>1096</v>
      </c>
      <c r="D65" s="6" t="s">
        <v>614</v>
      </c>
      <c r="E65" s="6" t="s">
        <v>728</v>
      </c>
      <c r="F65" s="4" t="s">
        <v>1106</v>
      </c>
      <c r="G65" s="4" t="s">
        <v>274</v>
      </c>
      <c r="H65" s="4" t="s">
        <v>1107</v>
      </c>
      <c r="I65" s="4" t="s">
        <v>960</v>
      </c>
      <c r="J65" s="4" t="s">
        <v>960</v>
      </c>
      <c r="K65" s="4" t="s">
        <v>1108</v>
      </c>
      <c r="L65" s="4" t="s">
        <v>1206</v>
      </c>
      <c r="M65" s="4" t="s">
        <v>964</v>
      </c>
      <c r="N65" s="9" t="str">
        <f>HYPERLINK("http://services.igi-global.com/resolvedoi/resolve.aspx?doi=10.4018/978-1-61692-022-7")</f>
        <v>http://services.igi-global.com/resolvedoi/resolve.aspx?doi=10.4018/978-1-61692-022-7</v>
      </c>
    </row>
    <row r="66" spans="1:14" ht="15.75">
      <c r="A66" s="3">
        <v>284</v>
      </c>
      <c r="B66" s="4" t="s">
        <v>0</v>
      </c>
      <c r="C66" s="4" t="s">
        <v>1096</v>
      </c>
      <c r="D66" s="6" t="s">
        <v>615</v>
      </c>
      <c r="E66" s="6" t="s">
        <v>729</v>
      </c>
      <c r="F66" s="4" t="s">
        <v>1109</v>
      </c>
      <c r="G66" s="4" t="s">
        <v>275</v>
      </c>
      <c r="H66" s="4" t="s">
        <v>1110</v>
      </c>
      <c r="I66" s="4" t="s">
        <v>960</v>
      </c>
      <c r="J66" s="4" t="s">
        <v>960</v>
      </c>
      <c r="K66" s="4" t="s">
        <v>1108</v>
      </c>
      <c r="L66" s="4" t="s">
        <v>1206</v>
      </c>
      <c r="M66" s="4" t="s">
        <v>964</v>
      </c>
      <c r="N66" s="9" t="str">
        <f>HYPERLINK("http://services.igi-global.com/resolvedoi/resolve.aspx?doi=10.4018/978-1-61520-775-6")</f>
        <v>http://services.igi-global.com/resolvedoi/resolve.aspx?doi=10.4018/978-1-61520-775-6</v>
      </c>
    </row>
    <row r="67" spans="1:14" ht="15.75">
      <c r="A67" s="3">
        <v>285</v>
      </c>
      <c r="B67" s="4" t="s">
        <v>0</v>
      </c>
      <c r="C67" s="4" t="s">
        <v>1111</v>
      </c>
      <c r="D67" s="6" t="s">
        <v>616</v>
      </c>
      <c r="E67" s="6" t="s">
        <v>730</v>
      </c>
      <c r="F67" s="4" t="s">
        <v>1112</v>
      </c>
      <c r="G67" s="4" t="s">
        <v>276</v>
      </c>
      <c r="H67" s="4" t="s">
        <v>1113</v>
      </c>
      <c r="I67" s="4" t="s">
        <v>960</v>
      </c>
      <c r="J67" s="4" t="s">
        <v>960</v>
      </c>
      <c r="K67" s="4" t="s">
        <v>1114</v>
      </c>
      <c r="L67" s="4" t="s">
        <v>1206</v>
      </c>
      <c r="M67" s="4" t="s">
        <v>962</v>
      </c>
      <c r="N67" s="9" t="str">
        <f>HYPERLINK("http://services.igi-global.com/resolvedoi/resolve.aspx?doi=10.4018/978-1-61692-892-6")</f>
        <v>http://services.igi-global.com/resolvedoi/resolve.aspx?doi=10.4018/978-1-61692-892-6</v>
      </c>
    </row>
    <row r="68" spans="1:14" ht="15.75">
      <c r="A68" s="3">
        <v>286</v>
      </c>
      <c r="B68" s="4" t="s">
        <v>0</v>
      </c>
      <c r="C68" s="4" t="s">
        <v>1111</v>
      </c>
      <c r="D68" s="6" t="s">
        <v>564</v>
      </c>
      <c r="E68" s="6" t="s">
        <v>731</v>
      </c>
      <c r="F68" s="4" t="s">
        <v>1115</v>
      </c>
      <c r="G68" s="4" t="s">
        <v>277</v>
      </c>
      <c r="H68" s="4" t="s">
        <v>1116</v>
      </c>
      <c r="I68" s="4" t="s">
        <v>960</v>
      </c>
      <c r="J68" s="4" t="s">
        <v>960</v>
      </c>
      <c r="K68" s="4" t="s">
        <v>1117</v>
      </c>
      <c r="L68" s="4" t="s">
        <v>1206</v>
      </c>
      <c r="M68" s="4" t="s">
        <v>964</v>
      </c>
      <c r="N68" s="9" t="str">
        <f>HYPERLINK("http://services.igi-global.com/resolvedoi/resolve.aspx?doi=10.4018/978-1-61520-711-4")</f>
        <v>http://services.igi-global.com/resolvedoi/resolve.aspx?doi=10.4018/978-1-61520-711-4</v>
      </c>
    </row>
    <row r="69" spans="1:14" ht="15.75">
      <c r="A69" s="3">
        <v>287</v>
      </c>
      <c r="B69" s="4" t="s">
        <v>0</v>
      </c>
      <c r="C69" s="4" t="s">
        <v>1111</v>
      </c>
      <c r="D69" s="6" t="s">
        <v>617</v>
      </c>
      <c r="E69" s="6" t="s">
        <v>732</v>
      </c>
      <c r="F69" s="4" t="s">
        <v>1118</v>
      </c>
      <c r="G69" s="4" t="s">
        <v>278</v>
      </c>
      <c r="H69" s="4" t="s">
        <v>1119</v>
      </c>
      <c r="I69" s="4" t="s">
        <v>960</v>
      </c>
      <c r="J69" s="4" t="s">
        <v>960</v>
      </c>
      <c r="K69" s="4" t="s">
        <v>1120</v>
      </c>
      <c r="L69" s="4" t="s">
        <v>1206</v>
      </c>
      <c r="M69" s="4" t="s">
        <v>962</v>
      </c>
      <c r="N69" s="9" t="str">
        <f>HYPERLINK("http://services.igi-global.com/resolvedoi/resolve.aspx?doi=10.4018/978-1-60960-168-3")</f>
        <v>http://services.igi-global.com/resolvedoi/resolve.aspx?doi=10.4018/978-1-60960-168-3</v>
      </c>
    </row>
    <row r="70" spans="1:14" ht="15.75">
      <c r="A70" s="3">
        <v>288</v>
      </c>
      <c r="B70" s="4" t="s">
        <v>0</v>
      </c>
      <c r="C70" s="4" t="s">
        <v>1111</v>
      </c>
      <c r="D70" s="6" t="s">
        <v>618</v>
      </c>
      <c r="E70" s="6" t="s">
        <v>733</v>
      </c>
      <c r="F70" s="4" t="s">
        <v>1121</v>
      </c>
      <c r="G70" s="4" t="s">
        <v>279</v>
      </c>
      <c r="H70" s="4" t="s">
        <v>1122</v>
      </c>
      <c r="I70" s="4" t="s">
        <v>960</v>
      </c>
      <c r="J70" s="4" t="s">
        <v>960</v>
      </c>
      <c r="K70" s="4" t="s">
        <v>1123</v>
      </c>
      <c r="L70" s="4" t="s">
        <v>1124</v>
      </c>
      <c r="M70" s="4" t="s">
        <v>962</v>
      </c>
      <c r="N70" s="9" t="str">
        <f>HYPERLINK("http://services.igi-global.com/resolvedoi/resolve.aspx?doi=10.4018/978-1-60960-021-1")</f>
        <v>http://services.igi-global.com/resolvedoi/resolve.aspx?doi=10.4018/978-1-60960-021-1</v>
      </c>
    </row>
    <row r="71" spans="1:14" ht="15.75">
      <c r="A71" s="3">
        <v>289</v>
      </c>
      <c r="B71" s="4" t="s">
        <v>0</v>
      </c>
      <c r="C71" s="4" t="s">
        <v>1111</v>
      </c>
      <c r="D71" s="6" t="s">
        <v>619</v>
      </c>
      <c r="E71" s="6" t="s">
        <v>734</v>
      </c>
      <c r="F71" s="4" t="s">
        <v>1125</v>
      </c>
      <c r="G71" s="4" t="s">
        <v>280</v>
      </c>
      <c r="H71" s="4" t="s">
        <v>1126</v>
      </c>
      <c r="I71" s="4" t="s">
        <v>960</v>
      </c>
      <c r="J71" s="4" t="s">
        <v>960</v>
      </c>
      <c r="K71" s="4" t="s">
        <v>1127</v>
      </c>
      <c r="L71" s="4" t="s">
        <v>1206</v>
      </c>
      <c r="M71" s="4" t="s">
        <v>962</v>
      </c>
      <c r="N71" s="9" t="str">
        <f>HYPERLINK("http://services.igi-global.com/resolvedoi/resolve.aspx?doi=10.4018/978-1-60960-024-2")</f>
        <v>http://services.igi-global.com/resolvedoi/resolve.aspx?doi=10.4018/978-1-60960-024-2</v>
      </c>
    </row>
    <row r="72" spans="1:14" ht="15.75">
      <c r="A72" s="3">
        <v>290</v>
      </c>
      <c r="B72" s="4" t="s">
        <v>0</v>
      </c>
      <c r="C72" s="4" t="s">
        <v>1111</v>
      </c>
      <c r="D72" s="6" t="s">
        <v>562</v>
      </c>
      <c r="E72" s="6" t="s">
        <v>735</v>
      </c>
      <c r="F72" s="4" t="s">
        <v>1128</v>
      </c>
      <c r="G72" s="4" t="s">
        <v>281</v>
      </c>
      <c r="H72" s="4" t="s">
        <v>1129</v>
      </c>
      <c r="I72" s="4" t="s">
        <v>960</v>
      </c>
      <c r="J72" s="4" t="s">
        <v>960</v>
      </c>
      <c r="K72" s="4" t="s">
        <v>1130</v>
      </c>
      <c r="L72" s="4" t="s">
        <v>1206</v>
      </c>
      <c r="M72" s="4" t="s">
        <v>962</v>
      </c>
      <c r="N72" s="9" t="str">
        <f>HYPERLINK("http://services.igi-global.com/resolvedoi/resolve.aspx?doi=10.4018/978-1-60960-171-3")</f>
        <v>http://services.igi-global.com/resolvedoi/resolve.aspx?doi=10.4018/978-1-60960-171-3</v>
      </c>
    </row>
    <row r="73" spans="1:14" ht="15.75">
      <c r="A73" s="3">
        <v>291</v>
      </c>
      <c r="B73" s="4" t="s">
        <v>0</v>
      </c>
      <c r="C73" s="4" t="s">
        <v>1111</v>
      </c>
      <c r="D73" s="6" t="s">
        <v>616</v>
      </c>
      <c r="E73" s="6" t="s">
        <v>736</v>
      </c>
      <c r="F73" s="4" t="s">
        <v>1131</v>
      </c>
      <c r="G73" s="4" t="s">
        <v>282</v>
      </c>
      <c r="H73" s="4" t="s">
        <v>1132</v>
      </c>
      <c r="I73" s="4" t="s">
        <v>960</v>
      </c>
      <c r="J73" s="4" t="s">
        <v>960</v>
      </c>
      <c r="K73" s="4" t="s">
        <v>1133</v>
      </c>
      <c r="L73" s="4" t="s">
        <v>1206</v>
      </c>
      <c r="M73" s="4" t="s">
        <v>962</v>
      </c>
      <c r="N73" s="9" t="str">
        <f>HYPERLINK("http://services.igi-global.com/resolvedoi/resolve.aspx?doi=10.4018/978-1-61692-857-5")</f>
        <v>http://services.igi-global.com/resolvedoi/resolve.aspx?doi=10.4018/978-1-61692-857-5</v>
      </c>
    </row>
    <row r="74" spans="1:14" ht="15.75">
      <c r="A74" s="3">
        <v>292</v>
      </c>
      <c r="B74" s="4" t="s">
        <v>0</v>
      </c>
      <c r="C74" s="4" t="s">
        <v>1111</v>
      </c>
      <c r="D74" s="6" t="s">
        <v>605</v>
      </c>
      <c r="E74" s="6" t="s">
        <v>737</v>
      </c>
      <c r="F74" s="4" t="s">
        <v>1134</v>
      </c>
      <c r="G74" s="4" t="s">
        <v>283</v>
      </c>
      <c r="H74" s="4" t="s">
        <v>1135</v>
      </c>
      <c r="I74" s="4" t="s">
        <v>967</v>
      </c>
      <c r="J74" s="4" t="s">
        <v>960</v>
      </c>
      <c r="K74" s="4" t="s">
        <v>1136</v>
      </c>
      <c r="L74" s="4" t="s">
        <v>1206</v>
      </c>
      <c r="M74" s="4" t="s">
        <v>964</v>
      </c>
      <c r="N74" s="9" t="str">
        <f>HYPERLINK("http://services.igi-global.com/resolvedoi/resolve.aspx?doi=10.4018/978-1-60566-766-9")</f>
        <v>http://services.igi-global.com/resolvedoi/resolve.aspx?doi=10.4018/978-1-60566-766-9</v>
      </c>
    </row>
    <row r="75" spans="1:14" ht="15.75">
      <c r="A75" s="3">
        <v>293</v>
      </c>
      <c r="B75" s="4" t="s">
        <v>0</v>
      </c>
      <c r="C75" s="4" t="s">
        <v>1111</v>
      </c>
      <c r="D75" s="6" t="s">
        <v>562</v>
      </c>
      <c r="E75" s="6" t="s">
        <v>738</v>
      </c>
      <c r="F75" s="4" t="s">
        <v>1137</v>
      </c>
      <c r="G75" s="4" t="s">
        <v>284</v>
      </c>
      <c r="H75" s="4" t="s">
        <v>1138</v>
      </c>
      <c r="I75" s="4" t="s">
        <v>960</v>
      </c>
      <c r="J75" s="4" t="s">
        <v>960</v>
      </c>
      <c r="K75" s="4" t="s">
        <v>1139</v>
      </c>
      <c r="L75" s="4" t="s">
        <v>1206</v>
      </c>
      <c r="M75" s="4" t="s">
        <v>966</v>
      </c>
      <c r="N75" s="9" t="str">
        <f>HYPERLINK("http://services.igi-global.com/resolvedoi/resolve.aspx?doi=10.4018/978-1-60566-256-5")</f>
        <v>http://services.igi-global.com/resolvedoi/resolve.aspx?doi=10.4018/978-1-60566-256-5</v>
      </c>
    </row>
    <row r="76" spans="1:14" ht="15.75">
      <c r="A76" s="3">
        <v>294</v>
      </c>
      <c r="B76" s="4" t="s">
        <v>0</v>
      </c>
      <c r="C76" s="4" t="s">
        <v>1111</v>
      </c>
      <c r="D76" s="6" t="s">
        <v>620</v>
      </c>
      <c r="E76" s="6" t="s">
        <v>739</v>
      </c>
      <c r="F76" s="4" t="s">
        <v>1140</v>
      </c>
      <c r="G76" s="4" t="s">
        <v>285</v>
      </c>
      <c r="H76" s="4" t="s">
        <v>1141</v>
      </c>
      <c r="I76" s="4" t="s">
        <v>960</v>
      </c>
      <c r="J76" s="4" t="s">
        <v>960</v>
      </c>
      <c r="K76" s="4" t="s">
        <v>1142</v>
      </c>
      <c r="L76" s="4" t="s">
        <v>1206</v>
      </c>
      <c r="M76" s="4" t="s">
        <v>966</v>
      </c>
      <c r="N76" s="9" t="str">
        <f>HYPERLINK("http://services.igi-global.com/resolvedoi/resolve.aspx?doi=10.4018/978-1-60566-354-8")</f>
        <v>http://services.igi-global.com/resolvedoi/resolve.aspx?doi=10.4018/978-1-60566-354-8</v>
      </c>
    </row>
    <row r="77" spans="1:14" ht="15.75">
      <c r="A77" s="3">
        <v>295</v>
      </c>
      <c r="B77" s="4" t="s">
        <v>0</v>
      </c>
      <c r="C77" s="4" t="s">
        <v>1143</v>
      </c>
      <c r="D77" s="6" t="s">
        <v>621</v>
      </c>
      <c r="E77" s="6" t="s">
        <v>740</v>
      </c>
      <c r="F77" s="4" t="s">
        <v>1144</v>
      </c>
      <c r="G77" s="4" t="s">
        <v>286</v>
      </c>
      <c r="H77" s="4" t="s">
        <v>1145</v>
      </c>
      <c r="I77" s="4" t="s">
        <v>967</v>
      </c>
      <c r="J77" s="4" t="s">
        <v>967</v>
      </c>
      <c r="K77" s="4" t="s">
        <v>1146</v>
      </c>
      <c r="L77" s="4" t="s">
        <v>1206</v>
      </c>
      <c r="M77" s="4" t="s">
        <v>962</v>
      </c>
      <c r="N77" s="9" t="str">
        <f>HYPERLINK("http://services.igi-global.com/resolvedoi/resolve.aspx?doi=10.4018/978-1-59904-931-1")</f>
        <v>http://services.igi-global.com/resolvedoi/resolve.aspx?doi=10.4018/978-1-59904-931-1</v>
      </c>
    </row>
    <row r="78" spans="1:14" ht="15.75">
      <c r="A78" s="3">
        <v>296</v>
      </c>
      <c r="B78" s="4" t="s">
        <v>0</v>
      </c>
      <c r="C78" s="4" t="s">
        <v>1143</v>
      </c>
      <c r="D78" s="6" t="s">
        <v>1192</v>
      </c>
      <c r="E78" s="6" t="s">
        <v>741</v>
      </c>
      <c r="F78" s="4" t="s">
        <v>1147</v>
      </c>
      <c r="G78" s="4" t="s">
        <v>287</v>
      </c>
      <c r="H78" s="4" t="s">
        <v>1148</v>
      </c>
      <c r="I78" s="4" t="s">
        <v>960</v>
      </c>
      <c r="J78" s="4" t="s">
        <v>960</v>
      </c>
      <c r="K78" s="4" t="s">
        <v>1149</v>
      </c>
      <c r="L78" s="4" t="s">
        <v>1206</v>
      </c>
      <c r="M78" s="4" t="s">
        <v>962</v>
      </c>
      <c r="N78" s="9" t="str">
        <f>HYPERLINK("http://services.igi-global.com/resolvedoi/resolve.aspx?doi=10.4018/978-1-60960-031-0")</f>
        <v>http://services.igi-global.com/resolvedoi/resolve.aspx?doi=10.4018/978-1-60960-031-0</v>
      </c>
    </row>
    <row r="79" spans="1:14" ht="15.75">
      <c r="A79" s="3">
        <v>297</v>
      </c>
      <c r="B79" s="4" t="s">
        <v>0</v>
      </c>
      <c r="C79" s="4" t="s">
        <v>1143</v>
      </c>
      <c r="D79" s="6" t="s">
        <v>544</v>
      </c>
      <c r="E79" s="6" t="s">
        <v>742</v>
      </c>
      <c r="F79" s="4" t="s">
        <v>1150</v>
      </c>
      <c r="G79" s="4" t="s">
        <v>288</v>
      </c>
      <c r="H79" s="4" t="s">
        <v>1151</v>
      </c>
      <c r="I79" s="4" t="s">
        <v>960</v>
      </c>
      <c r="J79" s="4" t="s">
        <v>960</v>
      </c>
      <c r="K79" s="4" t="s">
        <v>1152</v>
      </c>
      <c r="L79" s="4" t="s">
        <v>1199</v>
      </c>
      <c r="M79" s="4" t="s">
        <v>962</v>
      </c>
      <c r="N79" s="9" t="str">
        <f>HYPERLINK("http://services.igi-global.com/resolvedoi/resolve.aspx?doi=10.4018/978-1-61692-016-6")</f>
        <v>http://services.igi-global.com/resolvedoi/resolve.aspx?doi=10.4018/978-1-61692-016-6</v>
      </c>
    </row>
    <row r="80" spans="1:14" ht="15.75">
      <c r="A80" s="3">
        <v>298</v>
      </c>
      <c r="B80" s="4" t="s">
        <v>0</v>
      </c>
      <c r="C80" s="4" t="s">
        <v>1143</v>
      </c>
      <c r="D80" s="6" t="s">
        <v>622</v>
      </c>
      <c r="E80" s="6" t="s">
        <v>743</v>
      </c>
      <c r="F80" s="4" t="s">
        <v>1153</v>
      </c>
      <c r="G80" s="4" t="s">
        <v>289</v>
      </c>
      <c r="H80" s="4" t="s">
        <v>1154</v>
      </c>
      <c r="I80" s="4" t="s">
        <v>960</v>
      </c>
      <c r="J80" s="4" t="s">
        <v>960</v>
      </c>
      <c r="K80" s="4" t="s">
        <v>1155</v>
      </c>
      <c r="L80" s="4" t="s">
        <v>1206</v>
      </c>
      <c r="M80" s="4" t="s">
        <v>962</v>
      </c>
      <c r="N80" s="9" t="str">
        <f>HYPERLINK("http://services.igi-global.com/resolvedoi/resolve.aspx?doi=10.4018/978-1-61520-873-9")</f>
        <v>http://services.igi-global.com/resolvedoi/resolve.aspx?doi=10.4018/978-1-61520-873-9</v>
      </c>
    </row>
    <row r="81" spans="1:14" ht="15.75">
      <c r="A81" s="3">
        <v>299</v>
      </c>
      <c r="B81" s="4" t="s">
        <v>0</v>
      </c>
      <c r="C81" s="4" t="s">
        <v>1143</v>
      </c>
      <c r="D81" s="6" t="s">
        <v>567</v>
      </c>
      <c r="E81" s="6" t="s">
        <v>744</v>
      </c>
      <c r="F81" s="4" t="s">
        <v>1156</v>
      </c>
      <c r="G81" s="4" t="s">
        <v>290</v>
      </c>
      <c r="H81" s="4" t="s">
        <v>1157</v>
      </c>
      <c r="I81" s="4" t="s">
        <v>960</v>
      </c>
      <c r="J81" s="4" t="s">
        <v>960</v>
      </c>
      <c r="K81" s="4" t="s">
        <v>1158</v>
      </c>
      <c r="L81" s="4" t="s">
        <v>1206</v>
      </c>
      <c r="M81" s="4" t="s">
        <v>964</v>
      </c>
      <c r="N81" s="9" t="str">
        <f>HYPERLINK("http://services.igi-global.com/resolvedoi/resolve.aspx?doi=10.4018/978-1-60566-962-5")</f>
        <v>http://services.igi-global.com/resolvedoi/resolve.aspx?doi=10.4018/978-1-60566-962-5</v>
      </c>
    </row>
    <row r="82" spans="1:14" ht="15.75">
      <c r="A82" s="3">
        <v>300</v>
      </c>
      <c r="B82" s="4" t="s">
        <v>0</v>
      </c>
      <c r="C82" s="4" t="s">
        <v>1143</v>
      </c>
      <c r="D82" s="6" t="s">
        <v>567</v>
      </c>
      <c r="E82" s="6" t="s">
        <v>745</v>
      </c>
      <c r="F82" s="4" t="s">
        <v>1159</v>
      </c>
      <c r="G82" s="4" t="s">
        <v>291</v>
      </c>
      <c r="H82" s="4" t="s">
        <v>1160</v>
      </c>
      <c r="I82" s="4" t="s">
        <v>960</v>
      </c>
      <c r="J82" s="4" t="s">
        <v>960</v>
      </c>
      <c r="K82" s="4" t="s">
        <v>1161</v>
      </c>
      <c r="L82" s="4" t="s">
        <v>1206</v>
      </c>
      <c r="M82" s="4" t="s">
        <v>962</v>
      </c>
      <c r="N82" s="9" t="str">
        <f>HYPERLINK("http://services.igi-global.com/resolvedoi/resolve.aspx?doi=10.4018/978-1-61520-829-6")</f>
        <v>http://services.igi-global.com/resolvedoi/resolve.aspx?doi=10.4018/978-1-61520-829-6</v>
      </c>
    </row>
    <row r="83" spans="1:14" ht="15.75">
      <c r="A83" s="3">
        <v>301</v>
      </c>
      <c r="B83" s="4" t="s">
        <v>0</v>
      </c>
      <c r="C83" s="4" t="s">
        <v>1143</v>
      </c>
      <c r="D83" s="6" t="s">
        <v>567</v>
      </c>
      <c r="E83" s="6" t="s">
        <v>746</v>
      </c>
      <c r="F83" s="4" t="s">
        <v>1162</v>
      </c>
      <c r="G83" s="4" t="s">
        <v>292</v>
      </c>
      <c r="H83" s="4" t="s">
        <v>1163</v>
      </c>
      <c r="I83" s="4" t="s">
        <v>960</v>
      </c>
      <c r="J83" s="4" t="s">
        <v>960</v>
      </c>
      <c r="K83" s="4" t="s">
        <v>1164</v>
      </c>
      <c r="L83" s="4" t="s">
        <v>1199</v>
      </c>
      <c r="M83" s="4" t="s">
        <v>964</v>
      </c>
      <c r="N83" s="9" t="str">
        <f>HYPERLINK("http://services.igi-global.com/resolvedoi/resolve.aspx?doi=10.4018/978-1-60566-348-7")</f>
        <v>http://services.igi-global.com/resolvedoi/resolve.aspx?doi=10.4018/978-1-60566-348-7</v>
      </c>
    </row>
    <row r="84" spans="1:14" ht="15.75">
      <c r="A84" s="3">
        <v>302</v>
      </c>
      <c r="B84" s="4" t="s">
        <v>0</v>
      </c>
      <c r="C84" s="4" t="s">
        <v>1143</v>
      </c>
      <c r="D84" s="6" t="s">
        <v>604</v>
      </c>
      <c r="E84" s="6" t="s">
        <v>747</v>
      </c>
      <c r="F84" s="4" t="s">
        <v>1165</v>
      </c>
      <c r="G84" s="4" t="s">
        <v>293</v>
      </c>
      <c r="H84" s="4" t="s">
        <v>1166</v>
      </c>
      <c r="I84" s="4" t="s">
        <v>960</v>
      </c>
      <c r="J84" s="4" t="s">
        <v>960</v>
      </c>
      <c r="K84" s="4" t="s">
        <v>1167</v>
      </c>
      <c r="L84" s="4" t="s">
        <v>1206</v>
      </c>
      <c r="M84" s="4" t="s">
        <v>962</v>
      </c>
      <c r="N84" s="9" t="str">
        <f>HYPERLINK("http://services.igi-global.com/resolvedoi/resolve.aspx?doi=10.4018/978-1-60960-625-1")</f>
        <v>http://services.igi-global.com/resolvedoi/resolve.aspx?doi=10.4018/978-1-60960-625-1</v>
      </c>
    </row>
    <row r="85" spans="1:14" ht="15.75">
      <c r="A85" s="3">
        <v>303</v>
      </c>
      <c r="B85" s="4" t="s">
        <v>0</v>
      </c>
      <c r="C85" s="4" t="s">
        <v>1143</v>
      </c>
      <c r="D85" s="6" t="s">
        <v>567</v>
      </c>
      <c r="E85" s="6" t="s">
        <v>748</v>
      </c>
      <c r="F85" s="4" t="s">
        <v>1168</v>
      </c>
      <c r="G85" s="4" t="s">
        <v>294</v>
      </c>
      <c r="H85" s="4" t="s">
        <v>1169</v>
      </c>
      <c r="I85" s="4" t="s">
        <v>960</v>
      </c>
      <c r="J85" s="4" t="s">
        <v>960</v>
      </c>
      <c r="K85" s="4" t="s">
        <v>1170</v>
      </c>
      <c r="L85" s="4" t="s">
        <v>1206</v>
      </c>
      <c r="M85" s="4" t="s">
        <v>962</v>
      </c>
      <c r="N85" s="9" t="str">
        <f>HYPERLINK("http://services.igi-global.com/resolvedoi/resolve.aspx?doi=10.4018/978-1-60566-709-6")</f>
        <v>http://services.igi-global.com/resolvedoi/resolve.aspx?doi=10.4018/978-1-60566-709-6</v>
      </c>
    </row>
    <row r="86" spans="1:14" ht="15.75">
      <c r="A86" s="3">
        <v>304</v>
      </c>
      <c r="B86" s="4" t="s">
        <v>0</v>
      </c>
      <c r="C86" s="4" t="s">
        <v>1171</v>
      </c>
      <c r="D86" s="6" t="s">
        <v>623</v>
      </c>
      <c r="E86" s="6" t="s">
        <v>749</v>
      </c>
      <c r="F86" s="4" t="s">
        <v>1172</v>
      </c>
      <c r="G86" s="4" t="s">
        <v>295</v>
      </c>
      <c r="H86" s="4" t="s">
        <v>1173</v>
      </c>
      <c r="I86" s="4" t="s">
        <v>960</v>
      </c>
      <c r="J86" s="4" t="s">
        <v>960</v>
      </c>
      <c r="K86" s="4" t="s">
        <v>1174</v>
      </c>
      <c r="L86" s="4" t="s">
        <v>994</v>
      </c>
      <c r="M86" s="4" t="s">
        <v>961</v>
      </c>
      <c r="N86" s="9" t="str">
        <f>HYPERLINK("http://services.igi-global.com/resolvedoi/resolve.aspx?doi=10.4018/978-1-59140-863-5")</f>
        <v>http://services.igi-global.com/resolvedoi/resolve.aspx?doi=10.4018/978-1-59140-863-5</v>
      </c>
    </row>
    <row r="87" spans="1:14" ht="15.75">
      <c r="A87" s="3">
        <v>305</v>
      </c>
      <c r="B87" s="4" t="s">
        <v>0</v>
      </c>
      <c r="C87" s="4" t="s">
        <v>1171</v>
      </c>
      <c r="D87" s="6" t="s">
        <v>619</v>
      </c>
      <c r="E87" s="6" t="s">
        <v>750</v>
      </c>
      <c r="F87" s="4" t="s">
        <v>1175</v>
      </c>
      <c r="G87" s="4" t="s">
        <v>296</v>
      </c>
      <c r="H87" s="4" t="s">
        <v>1176</v>
      </c>
      <c r="I87" s="4" t="s">
        <v>960</v>
      </c>
      <c r="J87" s="4" t="s">
        <v>960</v>
      </c>
      <c r="K87" s="4" t="s">
        <v>1177</v>
      </c>
      <c r="L87" s="4" t="s">
        <v>1124</v>
      </c>
      <c r="M87" s="4" t="s">
        <v>962</v>
      </c>
      <c r="N87" s="9" t="str">
        <f>HYPERLINK("http://services.igi-global.com/resolvedoi/resolve.aspx?doi=10.4018/978-1-61520-991-0")</f>
        <v>http://services.igi-global.com/resolvedoi/resolve.aspx?doi=10.4018/978-1-61520-991-0</v>
      </c>
    </row>
    <row r="88" spans="1:14" ht="15.75">
      <c r="A88" s="3">
        <v>306</v>
      </c>
      <c r="B88" s="4" t="s">
        <v>0</v>
      </c>
      <c r="C88" s="4" t="s">
        <v>1171</v>
      </c>
      <c r="D88" s="6" t="s">
        <v>570</v>
      </c>
      <c r="E88" s="6" t="s">
        <v>751</v>
      </c>
      <c r="F88" s="4" t="s">
        <v>1178</v>
      </c>
      <c r="G88" s="4" t="s">
        <v>297</v>
      </c>
      <c r="H88" s="4" t="s">
        <v>1179</v>
      </c>
      <c r="I88" s="4" t="s">
        <v>960</v>
      </c>
      <c r="J88" s="4" t="s">
        <v>960</v>
      </c>
      <c r="K88" s="4" t="s">
        <v>1180</v>
      </c>
      <c r="L88" s="4" t="s">
        <v>1124</v>
      </c>
      <c r="M88" s="4" t="s">
        <v>962</v>
      </c>
      <c r="N88" s="9" t="str">
        <f>HYPERLINK("http://services.igi-global.com/resolvedoi/resolve.aspx?doi=10.4018/978-1-61692-004-3")</f>
        <v>http://services.igi-global.com/resolvedoi/resolve.aspx?doi=10.4018/978-1-61692-004-3</v>
      </c>
    </row>
    <row r="89" spans="1:14" ht="15.75">
      <c r="A89" s="3">
        <v>307</v>
      </c>
      <c r="B89" s="4" t="s">
        <v>0</v>
      </c>
      <c r="C89" s="4" t="s">
        <v>1171</v>
      </c>
      <c r="D89" s="6" t="s">
        <v>569</v>
      </c>
      <c r="E89" s="6" t="s">
        <v>752</v>
      </c>
      <c r="F89" s="4" t="s">
        <v>1181</v>
      </c>
      <c r="G89" s="4" t="s">
        <v>298</v>
      </c>
      <c r="H89" s="4" t="s">
        <v>1182</v>
      </c>
      <c r="I89" s="4" t="s">
        <v>960</v>
      </c>
      <c r="J89" s="4" t="s">
        <v>960</v>
      </c>
      <c r="K89" s="4" t="s">
        <v>1183</v>
      </c>
      <c r="L89" s="4" t="s">
        <v>1124</v>
      </c>
      <c r="M89" s="4" t="s">
        <v>962</v>
      </c>
      <c r="N89" s="9" t="str">
        <f>HYPERLINK("http://services.igi-global.com/resolvedoi/resolve.aspx?doi=10.4018/978-1-60960-469-1")</f>
        <v>http://services.igi-global.com/resolvedoi/resolve.aspx?doi=10.4018/978-1-60960-469-1</v>
      </c>
    </row>
    <row r="90" spans="1:14" ht="15.75">
      <c r="A90" s="3">
        <v>308</v>
      </c>
      <c r="B90" s="4" t="s">
        <v>0</v>
      </c>
      <c r="C90" s="4" t="s">
        <v>1171</v>
      </c>
      <c r="D90" s="6" t="s">
        <v>624</v>
      </c>
      <c r="E90" s="6" t="s">
        <v>753</v>
      </c>
      <c r="F90" s="4" t="s">
        <v>1184</v>
      </c>
      <c r="G90" s="4" t="s">
        <v>299</v>
      </c>
      <c r="H90" s="4" t="s">
        <v>1185</v>
      </c>
      <c r="I90" s="4" t="s">
        <v>960</v>
      </c>
      <c r="J90" s="4" t="s">
        <v>960</v>
      </c>
      <c r="K90" s="4" t="s">
        <v>1186</v>
      </c>
      <c r="L90" s="4" t="s">
        <v>1124</v>
      </c>
      <c r="M90" s="4" t="s">
        <v>962</v>
      </c>
      <c r="N90" s="9" t="str">
        <f>HYPERLINK("http://services.igi-global.com/resolvedoi/resolve.aspx?doi=10.4018/978-1-60960-034-1")</f>
        <v>http://services.igi-global.com/resolvedoi/resolve.aspx?doi=10.4018/978-1-60960-034-1</v>
      </c>
    </row>
    <row r="91" spans="1:14" ht="15.75">
      <c r="A91" s="3">
        <v>309</v>
      </c>
      <c r="B91" s="4" t="s">
        <v>0</v>
      </c>
      <c r="C91" s="4" t="s">
        <v>1171</v>
      </c>
      <c r="D91" s="6" t="s">
        <v>625</v>
      </c>
      <c r="E91" s="6" t="s">
        <v>754</v>
      </c>
      <c r="F91" s="4" t="s">
        <v>1187</v>
      </c>
      <c r="G91" s="4" t="s">
        <v>300</v>
      </c>
      <c r="H91" s="4" t="s">
        <v>504</v>
      </c>
      <c r="I91" s="4" t="s">
        <v>960</v>
      </c>
      <c r="J91" s="4" t="s">
        <v>960</v>
      </c>
      <c r="K91" s="4" t="s">
        <v>505</v>
      </c>
      <c r="L91" s="4" t="s">
        <v>1124</v>
      </c>
      <c r="M91" s="4" t="s">
        <v>962</v>
      </c>
      <c r="N91" s="9" t="str">
        <f>HYPERLINK("http://services.igi-global.com/resolvedoi/resolve.aspx?doi=10.4018/978-1-60960-491-2")</f>
        <v>http://services.igi-global.com/resolvedoi/resolve.aspx?doi=10.4018/978-1-60960-491-2</v>
      </c>
    </row>
    <row r="92" spans="1:14" ht="15.75">
      <c r="A92" s="3">
        <v>310</v>
      </c>
      <c r="B92" s="4" t="s">
        <v>0</v>
      </c>
      <c r="C92" s="4" t="s">
        <v>1171</v>
      </c>
      <c r="D92" s="6" t="s">
        <v>554</v>
      </c>
      <c r="E92" s="6" t="s">
        <v>755</v>
      </c>
      <c r="F92" s="4" t="s">
        <v>506</v>
      </c>
      <c r="G92" s="4" t="s">
        <v>301</v>
      </c>
      <c r="H92" s="4" t="s">
        <v>507</v>
      </c>
      <c r="I92" s="4" t="s">
        <v>960</v>
      </c>
      <c r="J92" s="4" t="s">
        <v>960</v>
      </c>
      <c r="K92" s="4" t="s">
        <v>508</v>
      </c>
      <c r="L92" s="4" t="s">
        <v>1124</v>
      </c>
      <c r="M92" s="4" t="s">
        <v>964</v>
      </c>
      <c r="N92" s="9" t="str">
        <f>HYPERLINK("http://services.igi-global.com/resolvedoi/resolve.aspx?doi=10.4018/978-1-61520-817-3")</f>
        <v>http://services.igi-global.com/resolvedoi/resolve.aspx?doi=10.4018/978-1-61520-817-3</v>
      </c>
    </row>
    <row r="93" spans="1:14" ht="15.75">
      <c r="A93" s="3">
        <v>311</v>
      </c>
      <c r="B93" s="4" t="s">
        <v>0</v>
      </c>
      <c r="C93" s="4" t="s">
        <v>1171</v>
      </c>
      <c r="D93" s="6" t="s">
        <v>570</v>
      </c>
      <c r="E93" s="6" t="s">
        <v>756</v>
      </c>
      <c r="F93" s="4" t="s">
        <v>509</v>
      </c>
      <c r="G93" s="4" t="s">
        <v>302</v>
      </c>
      <c r="H93" s="4" t="s">
        <v>510</v>
      </c>
      <c r="I93" s="4" t="s">
        <v>960</v>
      </c>
      <c r="J93" s="4" t="s">
        <v>960</v>
      </c>
      <c r="K93" s="4" t="s">
        <v>1180</v>
      </c>
      <c r="L93" s="4" t="s">
        <v>1124</v>
      </c>
      <c r="M93" s="4" t="s">
        <v>964</v>
      </c>
      <c r="N93" s="9" t="str">
        <f>HYPERLINK("http://services.igi-global.com/resolvedoi/resolve.aspx?doi=10.4018/978-1-61520-977-4")</f>
        <v>http://services.igi-global.com/resolvedoi/resolve.aspx?doi=10.4018/978-1-61520-977-4</v>
      </c>
    </row>
    <row r="94" spans="1:14" ht="15.75">
      <c r="A94" s="3">
        <v>312</v>
      </c>
      <c r="B94" s="4" t="s">
        <v>0</v>
      </c>
      <c r="C94" s="4" t="s">
        <v>1171</v>
      </c>
      <c r="D94" s="6" t="s">
        <v>625</v>
      </c>
      <c r="E94" s="6" t="s">
        <v>757</v>
      </c>
      <c r="F94" s="4" t="s">
        <v>511</v>
      </c>
      <c r="G94" s="4" t="s">
        <v>303</v>
      </c>
      <c r="H94" s="4" t="s">
        <v>512</v>
      </c>
      <c r="I94" s="4" t="s">
        <v>960</v>
      </c>
      <c r="J94" s="4" t="s">
        <v>960</v>
      </c>
      <c r="K94" s="4" t="s">
        <v>505</v>
      </c>
      <c r="L94" s="4" t="s">
        <v>1124</v>
      </c>
      <c r="M94" s="4" t="s">
        <v>962</v>
      </c>
      <c r="N94" s="9" t="str">
        <f>HYPERLINK("http://services.igi-global.com/resolvedoi/resolve.aspx?doi=10.4018/978-1-60960-064-8")</f>
        <v>http://services.igi-global.com/resolvedoi/resolve.aspx?doi=10.4018/978-1-60960-064-8</v>
      </c>
    </row>
    <row r="95" spans="1:14" ht="15.75">
      <c r="A95" s="3">
        <v>313</v>
      </c>
      <c r="B95" s="4" t="s">
        <v>0</v>
      </c>
      <c r="C95" s="4" t="s">
        <v>1171</v>
      </c>
      <c r="D95" s="6" t="s">
        <v>564</v>
      </c>
      <c r="E95" s="6" t="s">
        <v>758</v>
      </c>
      <c r="F95" s="4" t="s">
        <v>513</v>
      </c>
      <c r="G95" s="4" t="s">
        <v>304</v>
      </c>
      <c r="H95" s="4" t="s">
        <v>514</v>
      </c>
      <c r="I95" s="4" t="s">
        <v>960</v>
      </c>
      <c r="J95" s="4" t="s">
        <v>960</v>
      </c>
      <c r="K95" s="4" t="s">
        <v>515</v>
      </c>
      <c r="L95" s="4" t="s">
        <v>1124</v>
      </c>
      <c r="M95" s="4" t="s">
        <v>962</v>
      </c>
      <c r="N95" s="9" t="str">
        <f>HYPERLINK("http://services.igi-global.com/resolvedoi/resolve.aspx?doi=10.4018/978-1-60960-018-1")</f>
        <v>http://services.igi-global.com/resolvedoi/resolve.aspx?doi=10.4018/978-1-60960-018-1</v>
      </c>
    </row>
    <row r="96" spans="1:14" ht="15.75">
      <c r="A96" s="3">
        <v>314</v>
      </c>
      <c r="B96" s="4" t="s">
        <v>0</v>
      </c>
      <c r="C96" s="4" t="s">
        <v>1171</v>
      </c>
      <c r="D96" s="6" t="s">
        <v>626</v>
      </c>
      <c r="E96" s="6" t="s">
        <v>759</v>
      </c>
      <c r="F96" s="4" t="s">
        <v>516</v>
      </c>
      <c r="G96" s="4" t="s">
        <v>305</v>
      </c>
      <c r="H96" s="4" t="s">
        <v>517</v>
      </c>
      <c r="I96" s="4" t="s">
        <v>960</v>
      </c>
      <c r="J96" s="4" t="s">
        <v>960</v>
      </c>
      <c r="K96" s="4" t="s">
        <v>518</v>
      </c>
      <c r="L96" s="4" t="s">
        <v>1206</v>
      </c>
      <c r="M96" s="4" t="s">
        <v>962</v>
      </c>
      <c r="N96" s="9" t="str">
        <f>HYPERLINK("http://services.igi-global.com/resolvedoi/resolve.aspx?doi=10.4018/978-1-60960-186-7")</f>
        <v>http://services.igi-global.com/resolvedoi/resolve.aspx?doi=10.4018/978-1-60960-186-7</v>
      </c>
    </row>
    <row r="97" spans="1:14" ht="15.75">
      <c r="A97" s="3">
        <v>315</v>
      </c>
      <c r="B97" s="4" t="s">
        <v>0</v>
      </c>
      <c r="C97" s="4" t="s">
        <v>1171</v>
      </c>
      <c r="D97" s="6" t="s">
        <v>569</v>
      </c>
      <c r="E97" s="6" t="s">
        <v>760</v>
      </c>
      <c r="F97" s="4" t="s">
        <v>519</v>
      </c>
      <c r="G97" s="4" t="s">
        <v>306</v>
      </c>
      <c r="H97" s="4" t="s">
        <v>520</v>
      </c>
      <c r="I97" s="4" t="s">
        <v>960</v>
      </c>
      <c r="J97" s="4" t="s">
        <v>960</v>
      </c>
      <c r="K97" s="4" t="s">
        <v>521</v>
      </c>
      <c r="L97" s="4" t="s">
        <v>1124</v>
      </c>
      <c r="M97" s="4" t="s">
        <v>964</v>
      </c>
      <c r="N97" s="9" t="str">
        <f>HYPERLINK("http://services.igi-global.com/resolvedoi/resolve.aspx?doi=10.4018/978-1-61520-777-0")</f>
        <v>http://services.igi-global.com/resolvedoi/resolve.aspx?doi=10.4018/978-1-61520-777-0</v>
      </c>
    </row>
    <row r="98" spans="1:14" ht="15.75">
      <c r="A98" s="3">
        <v>316</v>
      </c>
      <c r="B98" s="4" t="s">
        <v>0</v>
      </c>
      <c r="C98" s="4" t="s">
        <v>1171</v>
      </c>
      <c r="D98" s="6" t="s">
        <v>569</v>
      </c>
      <c r="E98" s="6" t="s">
        <v>761</v>
      </c>
      <c r="F98" s="4" t="s">
        <v>522</v>
      </c>
      <c r="G98" s="4" t="s">
        <v>307</v>
      </c>
      <c r="H98" s="4" t="s">
        <v>523</v>
      </c>
      <c r="I98" s="4" t="s">
        <v>960</v>
      </c>
      <c r="J98" s="4" t="s">
        <v>960</v>
      </c>
      <c r="K98" s="4" t="s">
        <v>524</v>
      </c>
      <c r="L98" s="4" t="s">
        <v>1124</v>
      </c>
      <c r="M98" s="4" t="s">
        <v>962</v>
      </c>
      <c r="N98" s="9" t="str">
        <f>HYPERLINK("http://services.igi-global.com/resolvedoi/resolve.aspx?doi=10.4018/978-1-61520-805-0")</f>
        <v>http://services.igi-global.com/resolvedoi/resolve.aspx?doi=10.4018/978-1-61520-805-0</v>
      </c>
    </row>
    <row r="99" spans="1:14" ht="15.75">
      <c r="A99" s="3">
        <v>317</v>
      </c>
      <c r="B99" s="4" t="s">
        <v>0</v>
      </c>
      <c r="C99" s="4" t="s">
        <v>525</v>
      </c>
      <c r="D99" s="6" t="s">
        <v>627</v>
      </c>
      <c r="E99" s="6" t="s">
        <v>762</v>
      </c>
      <c r="F99" s="4" t="s">
        <v>526</v>
      </c>
      <c r="G99" s="4" t="s">
        <v>308</v>
      </c>
      <c r="H99" s="4" t="s">
        <v>527</v>
      </c>
      <c r="I99" s="4" t="s">
        <v>960</v>
      </c>
      <c r="J99" s="4" t="s">
        <v>960</v>
      </c>
      <c r="K99" s="4" t="s">
        <v>528</v>
      </c>
      <c r="L99" s="4" t="s">
        <v>1206</v>
      </c>
      <c r="M99" s="4" t="s">
        <v>962</v>
      </c>
      <c r="N99" s="9" t="str">
        <f>HYPERLINK("http://services.igi-global.com/resolvedoi/resolve.aspx?doi=10.4018/978-1-60960-732-6")</f>
        <v>http://services.igi-global.com/resolvedoi/resolve.aspx?doi=10.4018/978-1-60960-732-6</v>
      </c>
    </row>
    <row r="100" spans="1:14" ht="15.75">
      <c r="A100" s="3">
        <v>318</v>
      </c>
      <c r="B100" s="4" t="s">
        <v>0</v>
      </c>
      <c r="C100" s="4" t="s">
        <v>525</v>
      </c>
      <c r="D100" s="6" t="s">
        <v>662</v>
      </c>
      <c r="E100" s="6" t="s">
        <v>763</v>
      </c>
      <c r="F100" s="4" t="s">
        <v>529</v>
      </c>
      <c r="G100" s="4" t="s">
        <v>309</v>
      </c>
      <c r="H100" s="4" t="s">
        <v>530</v>
      </c>
      <c r="I100" s="4" t="s">
        <v>960</v>
      </c>
      <c r="J100" s="4" t="s">
        <v>960</v>
      </c>
      <c r="K100" s="4" t="s">
        <v>531</v>
      </c>
      <c r="L100" s="4" t="s">
        <v>1206</v>
      </c>
      <c r="M100" s="4" t="s">
        <v>964</v>
      </c>
      <c r="N100" s="9" t="str">
        <f>HYPERLINK("http://services.igi-global.com/resolvedoi/resolve.aspx?doi=10.4018/978-1-61520-903-3")</f>
        <v>http://services.igi-global.com/resolvedoi/resolve.aspx?doi=10.4018/978-1-61520-903-3</v>
      </c>
    </row>
    <row r="101" spans="1:14" ht="15.75">
      <c r="A101" s="3">
        <v>319</v>
      </c>
      <c r="B101" s="4" t="s">
        <v>0</v>
      </c>
      <c r="C101" s="4" t="s">
        <v>525</v>
      </c>
      <c r="D101" s="6" t="s">
        <v>628</v>
      </c>
      <c r="E101" s="6" t="s">
        <v>764</v>
      </c>
      <c r="F101" s="4" t="s">
        <v>532</v>
      </c>
      <c r="G101" s="4" t="s">
        <v>310</v>
      </c>
      <c r="H101" s="4" t="s">
        <v>533</v>
      </c>
      <c r="I101" s="4" t="s">
        <v>960</v>
      </c>
      <c r="J101" s="4" t="s">
        <v>960</v>
      </c>
      <c r="K101" s="4" t="s">
        <v>534</v>
      </c>
      <c r="L101" s="4" t="s">
        <v>1206</v>
      </c>
      <c r="M101" s="4" t="s">
        <v>962</v>
      </c>
      <c r="N101" s="9" t="str">
        <f>HYPERLINK("http://services.igi-global.com/resolvedoi/resolve.aspx?doi=10.4018/978-1-60960-477-6")</f>
        <v>http://services.igi-global.com/resolvedoi/resolve.aspx?doi=10.4018/978-1-60960-477-6</v>
      </c>
    </row>
    <row r="102" spans="1:14" ht="15.75">
      <c r="A102" s="3">
        <v>320</v>
      </c>
      <c r="B102" s="4" t="s">
        <v>0</v>
      </c>
      <c r="C102" s="4" t="s">
        <v>525</v>
      </c>
      <c r="D102" s="6" t="s">
        <v>629</v>
      </c>
      <c r="E102" s="6" t="s">
        <v>765</v>
      </c>
      <c r="F102" s="4" t="s">
        <v>535</v>
      </c>
      <c r="G102" s="4" t="s">
        <v>311</v>
      </c>
      <c r="H102" s="4" t="s">
        <v>536</v>
      </c>
      <c r="I102" s="4" t="s">
        <v>960</v>
      </c>
      <c r="J102" s="4" t="s">
        <v>960</v>
      </c>
      <c r="K102" s="4" t="s">
        <v>209</v>
      </c>
      <c r="L102" s="4" t="s">
        <v>1206</v>
      </c>
      <c r="M102" s="4" t="s">
        <v>962</v>
      </c>
      <c r="N102" s="9" t="str">
        <f>HYPERLINK("http://services.igi-global.com/resolvedoi/resolve.aspx?doi=10.4018/978-1-60960-567-4")</f>
        <v>http://services.igi-global.com/resolvedoi/resolve.aspx?doi=10.4018/978-1-60960-567-4</v>
      </c>
    </row>
    <row r="103" spans="1:14" ht="15.75">
      <c r="A103" s="3">
        <v>321</v>
      </c>
      <c r="B103" s="4" t="s">
        <v>0</v>
      </c>
      <c r="C103" s="4" t="s">
        <v>525</v>
      </c>
      <c r="D103" s="6" t="s">
        <v>630</v>
      </c>
      <c r="E103" s="6" t="s">
        <v>766</v>
      </c>
      <c r="F103" s="4" t="s">
        <v>537</v>
      </c>
      <c r="G103" s="4" t="s">
        <v>312</v>
      </c>
      <c r="H103" s="4" t="s">
        <v>538</v>
      </c>
      <c r="I103" s="4" t="s">
        <v>960</v>
      </c>
      <c r="J103" s="4" t="s">
        <v>960</v>
      </c>
      <c r="K103" s="4" t="s">
        <v>209</v>
      </c>
      <c r="L103" s="4" t="s">
        <v>1206</v>
      </c>
      <c r="M103" s="4" t="s">
        <v>962</v>
      </c>
      <c r="N103" s="9" t="str">
        <f>HYPERLINK("http://services.igi-global.com/resolvedoi/resolve.aspx?doi=10.4018/978-1-60960-569-8")</f>
        <v>http://services.igi-global.com/resolvedoi/resolve.aspx?doi=10.4018/978-1-60960-569-8</v>
      </c>
    </row>
    <row r="104" spans="1:14" ht="15.75">
      <c r="A104" s="3">
        <v>322</v>
      </c>
      <c r="B104" s="4" t="s">
        <v>0</v>
      </c>
      <c r="C104" s="4" t="s">
        <v>525</v>
      </c>
      <c r="D104" s="6" t="s">
        <v>631</v>
      </c>
      <c r="E104" s="6" t="s">
        <v>767</v>
      </c>
      <c r="F104" s="4" t="s">
        <v>539</v>
      </c>
      <c r="G104" s="4" t="s">
        <v>313</v>
      </c>
      <c r="H104" s="4" t="s">
        <v>932</v>
      </c>
      <c r="I104" s="4" t="s">
        <v>960</v>
      </c>
      <c r="J104" s="4" t="s">
        <v>960</v>
      </c>
      <c r="K104" s="4" t="s">
        <v>933</v>
      </c>
      <c r="L104" s="4" t="s">
        <v>1206</v>
      </c>
      <c r="M104" s="4" t="s">
        <v>966</v>
      </c>
      <c r="N104" s="9" t="str">
        <f>HYPERLINK("http://services.igi-global.com/resolvedoi/resolve.aspx?doi=10.4018/978-1-60566-290-9")</f>
        <v>http://services.igi-global.com/resolvedoi/resolve.aspx?doi=10.4018/978-1-60566-290-9</v>
      </c>
    </row>
    <row r="105" spans="1:14" ht="15.75">
      <c r="A105" s="3">
        <v>323</v>
      </c>
      <c r="B105" s="4" t="s">
        <v>0</v>
      </c>
      <c r="C105" s="4" t="s">
        <v>525</v>
      </c>
      <c r="D105" s="6" t="s">
        <v>658</v>
      </c>
      <c r="E105" s="6" t="s">
        <v>768</v>
      </c>
      <c r="F105" s="4" t="s">
        <v>934</v>
      </c>
      <c r="G105" s="4" t="s">
        <v>314</v>
      </c>
      <c r="H105" s="4" t="s">
        <v>935</v>
      </c>
      <c r="I105" s="4" t="s">
        <v>960</v>
      </c>
      <c r="J105" s="4" t="s">
        <v>960</v>
      </c>
      <c r="K105" s="4" t="s">
        <v>936</v>
      </c>
      <c r="L105" s="4" t="s">
        <v>1206</v>
      </c>
      <c r="M105" s="4" t="s">
        <v>964</v>
      </c>
      <c r="N105" s="9" t="str">
        <f>HYPERLINK("http://services.igi-global.com/resolvedoi/resolve.aspx?doi=10.4018/978-1-61520-973-6")</f>
        <v>http://services.igi-global.com/resolvedoi/resolve.aspx?doi=10.4018/978-1-61520-973-6</v>
      </c>
    </row>
    <row r="106" spans="1:14" ht="15.75">
      <c r="A106" s="3">
        <v>324</v>
      </c>
      <c r="B106" s="4" t="s">
        <v>0</v>
      </c>
      <c r="C106" s="4" t="s">
        <v>525</v>
      </c>
      <c r="D106" s="6" t="s">
        <v>632</v>
      </c>
      <c r="E106" s="6" t="s">
        <v>769</v>
      </c>
      <c r="F106" s="4" t="s">
        <v>937</v>
      </c>
      <c r="G106" s="4" t="s">
        <v>315</v>
      </c>
      <c r="H106" s="4" t="s">
        <v>938</v>
      </c>
      <c r="I106" s="4" t="s">
        <v>960</v>
      </c>
      <c r="J106" s="4" t="s">
        <v>960</v>
      </c>
      <c r="K106" s="4" t="s">
        <v>939</v>
      </c>
      <c r="L106" s="4" t="s">
        <v>1206</v>
      </c>
      <c r="M106" s="4" t="s">
        <v>962</v>
      </c>
      <c r="N106" s="9" t="str">
        <f>HYPERLINK("http://services.igi-global.com/resolvedoi/resolve.aspx?doi=10.4018/978-1-60960-027-3")</f>
        <v>http://services.igi-global.com/resolvedoi/resolve.aspx?doi=10.4018/978-1-60960-027-3</v>
      </c>
    </row>
    <row r="107" spans="1:14" ht="15.75">
      <c r="A107" s="3">
        <v>325</v>
      </c>
      <c r="B107" s="4" t="s">
        <v>0</v>
      </c>
      <c r="C107" s="4" t="s">
        <v>525</v>
      </c>
      <c r="D107" s="6" t="s">
        <v>660</v>
      </c>
      <c r="E107" s="6" t="s">
        <v>770</v>
      </c>
      <c r="F107" s="4" t="s">
        <v>940</v>
      </c>
      <c r="G107" s="4" t="s">
        <v>316</v>
      </c>
      <c r="H107" s="4" t="s">
        <v>941</v>
      </c>
      <c r="I107" s="4" t="s">
        <v>960</v>
      </c>
      <c r="J107" s="4" t="s">
        <v>960</v>
      </c>
      <c r="K107" s="4" t="s">
        <v>942</v>
      </c>
      <c r="L107" s="4" t="s">
        <v>1206</v>
      </c>
      <c r="M107" s="4" t="s">
        <v>964</v>
      </c>
      <c r="N107" s="9" t="str">
        <f>HYPERLINK("http://services.igi-global.com/resolvedoi/resolve.aspx?doi=10.4018/978-1-61520-701-5")</f>
        <v>http://services.igi-global.com/resolvedoi/resolve.aspx?doi=10.4018/978-1-61520-701-5</v>
      </c>
    </row>
    <row r="108" spans="1:14" ht="15.75">
      <c r="A108" s="3">
        <v>326</v>
      </c>
      <c r="B108" s="4" t="s">
        <v>0</v>
      </c>
      <c r="C108" s="4" t="s">
        <v>525</v>
      </c>
      <c r="D108" s="6" t="s">
        <v>633</v>
      </c>
      <c r="E108" s="6" t="s">
        <v>771</v>
      </c>
      <c r="F108" s="4" t="s">
        <v>943</v>
      </c>
      <c r="G108" s="4" t="s">
        <v>317</v>
      </c>
      <c r="H108" s="4" t="s">
        <v>944</v>
      </c>
      <c r="I108" s="4" t="s">
        <v>960</v>
      </c>
      <c r="J108" s="4" t="s">
        <v>960</v>
      </c>
      <c r="K108" s="4" t="s">
        <v>945</v>
      </c>
      <c r="L108" s="4" t="s">
        <v>1206</v>
      </c>
      <c r="M108" s="4" t="s">
        <v>962</v>
      </c>
      <c r="N108" s="9" t="str">
        <f>HYPERLINK("http://services.igi-global.com/resolvedoi/resolve.aspx?doi=10.4018/978-1-60566-792-8")</f>
        <v>http://services.igi-global.com/resolvedoi/resolve.aspx?doi=10.4018/978-1-60566-792-8</v>
      </c>
    </row>
    <row r="109" spans="1:14" ht="15.75">
      <c r="A109" s="3">
        <v>327</v>
      </c>
      <c r="B109" s="4" t="s">
        <v>0</v>
      </c>
      <c r="C109" s="4" t="s">
        <v>525</v>
      </c>
      <c r="D109" s="6" t="s">
        <v>634</v>
      </c>
      <c r="E109" s="6" t="s">
        <v>772</v>
      </c>
      <c r="F109" s="4" t="s">
        <v>946</v>
      </c>
      <c r="G109" s="4" t="s">
        <v>318</v>
      </c>
      <c r="H109" s="4" t="s">
        <v>947</v>
      </c>
      <c r="I109" s="4" t="s">
        <v>960</v>
      </c>
      <c r="J109" s="4" t="s">
        <v>960</v>
      </c>
      <c r="K109" s="4" t="s">
        <v>948</v>
      </c>
      <c r="L109" s="4" t="s">
        <v>1206</v>
      </c>
      <c r="M109" s="4" t="s">
        <v>962</v>
      </c>
      <c r="N109" s="9" t="str">
        <f>HYPERLINK("http://services.igi-global.com/resolvedoi/resolve.aspx?doi=10.4018/978-1-60960-563-6")</f>
        <v>http://services.igi-global.com/resolvedoi/resolve.aspx?doi=10.4018/978-1-60960-563-6</v>
      </c>
    </row>
    <row r="110" spans="1:14" ht="15.75">
      <c r="A110" s="3">
        <v>328</v>
      </c>
      <c r="B110" s="4" t="s">
        <v>0</v>
      </c>
      <c r="C110" s="4" t="s">
        <v>525</v>
      </c>
      <c r="D110" s="6" t="s">
        <v>1191</v>
      </c>
      <c r="E110" s="6" t="s">
        <v>773</v>
      </c>
      <c r="F110" s="4" t="s">
        <v>949</v>
      </c>
      <c r="G110" s="4" t="s">
        <v>319</v>
      </c>
      <c r="H110" s="4" t="s">
        <v>950</v>
      </c>
      <c r="I110" s="4" t="s">
        <v>960</v>
      </c>
      <c r="J110" s="4" t="s">
        <v>960</v>
      </c>
      <c r="K110" s="4" t="s">
        <v>951</v>
      </c>
      <c r="L110" s="4" t="s">
        <v>1206</v>
      </c>
      <c r="M110" s="4" t="s">
        <v>962</v>
      </c>
      <c r="N110" s="9" t="str">
        <f>HYPERLINK("http://services.igi-global.com/resolvedoi/resolve.aspx?doi=10.4018/978-1-60960-571-1")</f>
        <v>http://services.igi-global.com/resolvedoi/resolve.aspx?doi=10.4018/978-1-60960-571-1</v>
      </c>
    </row>
    <row r="111" spans="1:14" ht="15.75">
      <c r="A111" s="3">
        <v>329</v>
      </c>
      <c r="B111" s="4" t="s">
        <v>0</v>
      </c>
      <c r="C111" s="4" t="s">
        <v>525</v>
      </c>
      <c r="D111" s="6" t="s">
        <v>635</v>
      </c>
      <c r="E111" s="6" t="s">
        <v>774</v>
      </c>
      <c r="F111" s="4" t="s">
        <v>952</v>
      </c>
      <c r="G111" s="4" t="s">
        <v>320</v>
      </c>
      <c r="H111" s="4" t="s">
        <v>428</v>
      </c>
      <c r="I111" s="4" t="s">
        <v>960</v>
      </c>
      <c r="J111" s="4" t="s">
        <v>960</v>
      </c>
      <c r="K111" s="4" t="s">
        <v>429</v>
      </c>
      <c r="L111" s="4" t="s">
        <v>1206</v>
      </c>
      <c r="M111" s="4" t="s">
        <v>962</v>
      </c>
      <c r="N111" s="9" t="str">
        <f>HYPERLINK("http://services.igi-global.com/resolvedoi/resolve.aspx?doi=10.4018/978-1-60566-250-3")</f>
        <v>http://services.igi-global.com/resolvedoi/resolve.aspx?doi=10.4018/978-1-60566-250-3</v>
      </c>
    </row>
    <row r="112" spans="1:14" ht="15.75">
      <c r="A112" s="3">
        <v>330</v>
      </c>
      <c r="B112" s="4" t="s">
        <v>0</v>
      </c>
      <c r="C112" s="4" t="s">
        <v>525</v>
      </c>
      <c r="D112" s="6" t="s">
        <v>633</v>
      </c>
      <c r="E112" s="6" t="s">
        <v>775</v>
      </c>
      <c r="F112" s="4" t="s">
        <v>430</v>
      </c>
      <c r="G112" s="4" t="s">
        <v>321</v>
      </c>
      <c r="H112" s="4" t="s">
        <v>431</v>
      </c>
      <c r="I112" s="4" t="s">
        <v>960</v>
      </c>
      <c r="J112" s="4" t="s">
        <v>960</v>
      </c>
      <c r="K112" s="4" t="s">
        <v>432</v>
      </c>
      <c r="L112" s="4" t="s">
        <v>1206</v>
      </c>
      <c r="M112" s="4" t="s">
        <v>962</v>
      </c>
      <c r="N112" s="9" t="str">
        <f>HYPERLINK("http://services.igi-global.com/resolvedoi/resolve.aspx?doi=10.4018/978-1-60960-189-8")</f>
        <v>http://services.igi-global.com/resolvedoi/resolve.aspx?doi=10.4018/978-1-60960-189-8</v>
      </c>
    </row>
    <row r="113" spans="1:14" ht="15.75">
      <c r="A113" s="3">
        <v>331</v>
      </c>
      <c r="B113" s="4" t="s">
        <v>0</v>
      </c>
      <c r="C113" s="4" t="s">
        <v>525</v>
      </c>
      <c r="D113" s="6" t="s">
        <v>636</v>
      </c>
      <c r="E113" s="6" t="s">
        <v>776</v>
      </c>
      <c r="F113" s="4" t="s">
        <v>433</v>
      </c>
      <c r="G113" s="4" t="s">
        <v>322</v>
      </c>
      <c r="H113" s="4" t="s">
        <v>434</v>
      </c>
      <c r="I113" s="4" t="s">
        <v>960</v>
      </c>
      <c r="J113" s="4" t="s">
        <v>960</v>
      </c>
      <c r="K113" s="4" t="s">
        <v>435</v>
      </c>
      <c r="L113" s="4" t="s">
        <v>1206</v>
      </c>
      <c r="M113" s="4" t="s">
        <v>964</v>
      </c>
      <c r="N113" s="9" t="str">
        <f>HYPERLINK("http://services.igi-global.com/resolvedoi/resolve.aspx?doi=10.4018/978-1-60566-707-2")</f>
        <v>http://services.igi-global.com/resolvedoi/resolve.aspx?doi=10.4018/978-1-60566-707-2</v>
      </c>
    </row>
    <row r="114" spans="1:14" ht="15.75">
      <c r="A114" s="3">
        <v>332</v>
      </c>
      <c r="B114" s="4" t="s">
        <v>0</v>
      </c>
      <c r="C114" s="4" t="s">
        <v>525</v>
      </c>
      <c r="D114" s="6" t="s">
        <v>546</v>
      </c>
      <c r="E114" s="6" t="s">
        <v>777</v>
      </c>
      <c r="F114" s="4" t="s">
        <v>436</v>
      </c>
      <c r="G114" s="4" t="s">
        <v>323</v>
      </c>
      <c r="H114" s="4" t="s">
        <v>437</v>
      </c>
      <c r="I114" s="4" t="s">
        <v>960</v>
      </c>
      <c r="J114" s="4" t="s">
        <v>960</v>
      </c>
      <c r="K114" s="4" t="s">
        <v>438</v>
      </c>
      <c r="L114" s="4" t="s">
        <v>1206</v>
      </c>
      <c r="M114" s="4" t="s">
        <v>962</v>
      </c>
      <c r="N114" s="9" t="str">
        <f>HYPERLINK("http://services.igi-global.com/resolvedoi/resolve.aspx?doi=10.4018/978-1-60960-794-4")</f>
        <v>http://services.igi-global.com/resolvedoi/resolve.aspx?doi=10.4018/978-1-60960-794-4</v>
      </c>
    </row>
    <row r="115" spans="1:14" ht="15.75">
      <c r="A115" s="3">
        <v>333</v>
      </c>
      <c r="B115" s="4" t="s">
        <v>0</v>
      </c>
      <c r="C115" s="4" t="s">
        <v>525</v>
      </c>
      <c r="D115" s="6" t="s">
        <v>628</v>
      </c>
      <c r="E115" s="6" t="s">
        <v>778</v>
      </c>
      <c r="F115" s="4" t="s">
        <v>439</v>
      </c>
      <c r="G115" s="4" t="s">
        <v>324</v>
      </c>
      <c r="H115" s="4" t="s">
        <v>440</v>
      </c>
      <c r="I115" s="4" t="s">
        <v>960</v>
      </c>
      <c r="J115" s="4" t="s">
        <v>960</v>
      </c>
      <c r="K115" s="4" t="s">
        <v>441</v>
      </c>
      <c r="L115" s="4" t="s">
        <v>1206</v>
      </c>
      <c r="M115" s="4" t="s">
        <v>962</v>
      </c>
      <c r="N115" s="9" t="str">
        <f>HYPERLINK("http://services.igi-global.com/resolvedoi/resolve.aspx?doi=10.4018/978-1-61520-925-5")</f>
        <v>http://services.igi-global.com/resolvedoi/resolve.aspx?doi=10.4018/978-1-61520-925-5</v>
      </c>
    </row>
    <row r="116" spans="1:14" ht="15.75">
      <c r="A116" s="3">
        <v>334</v>
      </c>
      <c r="B116" s="4" t="s">
        <v>0</v>
      </c>
      <c r="C116" s="4" t="s">
        <v>525</v>
      </c>
      <c r="D116" s="6" t="s">
        <v>1191</v>
      </c>
      <c r="E116" s="6" t="s">
        <v>779</v>
      </c>
      <c r="F116" s="4" t="s">
        <v>442</v>
      </c>
      <c r="G116" s="4" t="s">
        <v>325</v>
      </c>
      <c r="H116" s="4" t="s">
        <v>443</v>
      </c>
      <c r="I116" s="4" t="s">
        <v>960</v>
      </c>
      <c r="J116" s="4" t="s">
        <v>960</v>
      </c>
      <c r="K116" s="4" t="s">
        <v>444</v>
      </c>
      <c r="L116" s="4" t="s">
        <v>1206</v>
      </c>
      <c r="M116" s="4" t="s">
        <v>962</v>
      </c>
      <c r="N116" s="9" t="str">
        <f>HYPERLINK("http://services.igi-global.com/resolvedoi/resolve.aspx?doi=10.4018/978-1-61692-831-5")</f>
        <v>http://services.igi-global.com/resolvedoi/resolve.aspx?doi=10.4018/978-1-61692-831-5</v>
      </c>
    </row>
    <row r="117" spans="1:14" ht="15.75">
      <c r="A117" s="3">
        <v>335</v>
      </c>
      <c r="B117" s="4" t="s">
        <v>0</v>
      </c>
      <c r="C117" s="4" t="s">
        <v>525</v>
      </c>
      <c r="D117" s="6" t="s">
        <v>637</v>
      </c>
      <c r="E117" s="6" t="s">
        <v>780</v>
      </c>
      <c r="F117" s="4" t="s">
        <v>445</v>
      </c>
      <c r="G117" s="4" t="s">
        <v>326</v>
      </c>
      <c r="H117" s="4" t="s">
        <v>446</v>
      </c>
      <c r="I117" s="4" t="s">
        <v>960</v>
      </c>
      <c r="J117" s="4" t="s">
        <v>960</v>
      </c>
      <c r="K117" s="4" t="s">
        <v>447</v>
      </c>
      <c r="L117" s="4" t="s">
        <v>1206</v>
      </c>
      <c r="M117" s="4" t="s">
        <v>962</v>
      </c>
      <c r="N117" s="9" t="str">
        <f>HYPERLINK("http://services.igi-global.com/resolvedoi/resolve.aspx?doi=10.4018/978-1-60960-523-0")</f>
        <v>http://services.igi-global.com/resolvedoi/resolve.aspx?doi=10.4018/978-1-60960-523-0</v>
      </c>
    </row>
    <row r="118" spans="1:14" ht="15.75">
      <c r="A118" s="3">
        <v>336</v>
      </c>
      <c r="B118" s="4" t="s">
        <v>0</v>
      </c>
      <c r="C118" s="4" t="s">
        <v>525</v>
      </c>
      <c r="D118" s="6" t="s">
        <v>638</v>
      </c>
      <c r="E118" s="6" t="s">
        <v>781</v>
      </c>
      <c r="F118" s="4" t="s">
        <v>448</v>
      </c>
      <c r="G118" s="4" t="s">
        <v>327</v>
      </c>
      <c r="H118" s="4" t="s">
        <v>449</v>
      </c>
      <c r="I118" s="4" t="s">
        <v>960</v>
      </c>
      <c r="J118" s="4" t="s">
        <v>960</v>
      </c>
      <c r="K118" s="4" t="s">
        <v>450</v>
      </c>
      <c r="L118" s="4" t="s">
        <v>1199</v>
      </c>
      <c r="M118" s="4" t="s">
        <v>964</v>
      </c>
      <c r="N118" s="9" t="str">
        <f>HYPERLINK("http://services.igi-global.com/resolvedoi/resolve.aspx?doi=10.4018/978-1-60566-888-8")</f>
        <v>http://services.igi-global.com/resolvedoi/resolve.aspx?doi=10.4018/978-1-60566-888-8</v>
      </c>
    </row>
    <row r="119" spans="1:14" ht="15.75">
      <c r="A119" s="3">
        <v>337</v>
      </c>
      <c r="B119" s="4" t="s">
        <v>0</v>
      </c>
      <c r="C119" s="4" t="s">
        <v>525</v>
      </c>
      <c r="D119" s="6" t="s">
        <v>639</v>
      </c>
      <c r="E119" s="6" t="s">
        <v>782</v>
      </c>
      <c r="F119" s="4" t="s">
        <v>451</v>
      </c>
      <c r="G119" s="4" t="s">
        <v>328</v>
      </c>
      <c r="H119" s="4" t="s">
        <v>452</v>
      </c>
      <c r="I119" s="4" t="s">
        <v>960</v>
      </c>
      <c r="J119" s="4" t="s">
        <v>960</v>
      </c>
      <c r="K119" s="4" t="s">
        <v>453</v>
      </c>
      <c r="L119" s="4" t="s">
        <v>1206</v>
      </c>
      <c r="M119" s="4" t="s">
        <v>964</v>
      </c>
      <c r="N119" s="9" t="str">
        <f>HYPERLINK("http://services.igi-global.com/resolvedoi/resolve.aspx?doi=10.4018/978-1-61520-771-8")</f>
        <v>http://services.igi-global.com/resolvedoi/resolve.aspx?doi=10.4018/978-1-61520-771-8</v>
      </c>
    </row>
    <row r="120" spans="1:14" ht="15.75">
      <c r="A120" s="3">
        <v>338</v>
      </c>
      <c r="B120" s="4" t="s">
        <v>0</v>
      </c>
      <c r="C120" s="4" t="s">
        <v>454</v>
      </c>
      <c r="D120" s="6" t="s">
        <v>640</v>
      </c>
      <c r="E120" s="6" t="s">
        <v>783</v>
      </c>
      <c r="F120" s="4" t="s">
        <v>455</v>
      </c>
      <c r="G120" s="4" t="s">
        <v>329</v>
      </c>
      <c r="H120" s="4" t="s">
        <v>456</v>
      </c>
      <c r="I120" s="4" t="s">
        <v>960</v>
      </c>
      <c r="J120" s="4" t="s">
        <v>960</v>
      </c>
      <c r="K120" s="4" t="s">
        <v>457</v>
      </c>
      <c r="L120" s="4" t="s">
        <v>1206</v>
      </c>
      <c r="M120" s="4" t="s">
        <v>962</v>
      </c>
      <c r="N120" s="9" t="str">
        <f>HYPERLINK("http://services.igi-global.com/resolvedoi/resolve.aspx?doi=10.4018/978-1-61520-783-1")</f>
        <v>http://services.igi-global.com/resolvedoi/resolve.aspx?doi=10.4018/978-1-61520-783-1</v>
      </c>
    </row>
    <row r="121" spans="1:14" ht="15.75">
      <c r="A121" s="3">
        <v>339</v>
      </c>
      <c r="B121" s="4" t="s">
        <v>0</v>
      </c>
      <c r="C121" s="4" t="s">
        <v>454</v>
      </c>
      <c r="D121" s="6" t="s">
        <v>635</v>
      </c>
      <c r="E121" s="6" t="s">
        <v>784</v>
      </c>
      <c r="F121" s="4" t="s">
        <v>458</v>
      </c>
      <c r="G121" s="4" t="s">
        <v>330</v>
      </c>
      <c r="H121" s="4" t="s">
        <v>459</v>
      </c>
      <c r="I121" s="4" t="s">
        <v>960</v>
      </c>
      <c r="J121" s="4" t="s">
        <v>960</v>
      </c>
      <c r="K121" s="4" t="s">
        <v>460</v>
      </c>
      <c r="L121" s="4" t="s">
        <v>1206</v>
      </c>
      <c r="M121" s="4" t="s">
        <v>962</v>
      </c>
      <c r="N121" s="9" t="str">
        <f>HYPERLINK("http://services.igi-global.com/resolvedoi/resolve.aspx?doi=10.4018/978-1-61520-737-4")</f>
        <v>http://services.igi-global.com/resolvedoi/resolve.aspx?doi=10.4018/978-1-61520-737-4</v>
      </c>
    </row>
    <row r="122" spans="1:14" ht="15.75">
      <c r="A122" s="3">
        <v>340</v>
      </c>
      <c r="B122" s="4" t="s">
        <v>0</v>
      </c>
      <c r="C122" s="4" t="s">
        <v>454</v>
      </c>
      <c r="D122" s="6" t="s">
        <v>591</v>
      </c>
      <c r="E122" s="6" t="s">
        <v>785</v>
      </c>
      <c r="F122" s="4" t="s">
        <v>461</v>
      </c>
      <c r="G122" s="4" t="s">
        <v>331</v>
      </c>
      <c r="H122" s="4" t="s">
        <v>462</v>
      </c>
      <c r="I122" s="4" t="s">
        <v>960</v>
      </c>
      <c r="J122" s="4" t="s">
        <v>960</v>
      </c>
      <c r="K122" s="4" t="s">
        <v>463</v>
      </c>
      <c r="L122" s="4" t="s">
        <v>1206</v>
      </c>
      <c r="M122" s="4" t="s">
        <v>966</v>
      </c>
      <c r="N122" s="9" t="str">
        <f>HYPERLINK("http://services.igi-global.com/resolvedoi/resolve.aspx?doi=10.4018/978-1-60566-326-5")</f>
        <v>http://services.igi-global.com/resolvedoi/resolve.aspx?doi=10.4018/978-1-60566-326-5</v>
      </c>
    </row>
    <row r="123" spans="1:14" ht="15.75">
      <c r="A123" s="3">
        <v>341</v>
      </c>
      <c r="B123" s="4" t="s">
        <v>0</v>
      </c>
      <c r="C123" s="4" t="s">
        <v>454</v>
      </c>
      <c r="D123" s="6" t="s">
        <v>591</v>
      </c>
      <c r="E123" s="6" t="s">
        <v>786</v>
      </c>
      <c r="F123" s="4" t="s">
        <v>464</v>
      </c>
      <c r="G123" s="4" t="s">
        <v>332</v>
      </c>
      <c r="H123" s="4" t="s">
        <v>465</v>
      </c>
      <c r="I123" s="4" t="s">
        <v>960</v>
      </c>
      <c r="J123" s="4" t="s">
        <v>960</v>
      </c>
      <c r="K123" s="4" t="s">
        <v>466</v>
      </c>
      <c r="L123" s="4" t="s">
        <v>1206</v>
      </c>
      <c r="M123" s="4" t="s">
        <v>962</v>
      </c>
      <c r="N123" s="9" t="str">
        <f>HYPERLINK("http://services.igi-global.com/resolvedoi/resolve.aspx?doi=10.4018/978-1-60960-851-4")</f>
        <v>http://services.igi-global.com/resolvedoi/resolve.aspx?doi=10.4018/978-1-60960-851-4</v>
      </c>
    </row>
    <row r="124" spans="1:14" ht="15.75">
      <c r="A124" s="3">
        <v>342</v>
      </c>
      <c r="B124" s="4" t="s">
        <v>0</v>
      </c>
      <c r="C124" s="4" t="s">
        <v>454</v>
      </c>
      <c r="D124" s="6" t="s">
        <v>591</v>
      </c>
      <c r="E124" s="6" t="s">
        <v>787</v>
      </c>
      <c r="F124" s="4" t="s">
        <v>467</v>
      </c>
      <c r="G124" s="4" t="s">
        <v>333</v>
      </c>
      <c r="H124" s="4" t="s">
        <v>468</v>
      </c>
      <c r="I124" s="4" t="s">
        <v>960</v>
      </c>
      <c r="J124" s="4" t="s">
        <v>960</v>
      </c>
      <c r="K124" s="4" t="s">
        <v>469</v>
      </c>
      <c r="L124" s="4" t="s">
        <v>1206</v>
      </c>
      <c r="M124" s="4" t="s">
        <v>962</v>
      </c>
      <c r="N124" s="9" t="str">
        <f>HYPERLINK("http://services.igi-global.com/resolvedoi/resolve.aspx?doi=10.4018/978-1-60960-777-7")</f>
        <v>http://services.igi-global.com/resolvedoi/resolve.aspx?doi=10.4018/978-1-60960-777-7</v>
      </c>
    </row>
    <row r="125" spans="1:14" ht="15.75">
      <c r="A125" s="3">
        <v>343</v>
      </c>
      <c r="B125" s="4" t="s">
        <v>0</v>
      </c>
      <c r="C125" s="4" t="s">
        <v>470</v>
      </c>
      <c r="D125" s="6" t="s">
        <v>549</v>
      </c>
      <c r="E125" s="6" t="s">
        <v>788</v>
      </c>
      <c r="F125" s="4" t="s">
        <v>471</v>
      </c>
      <c r="G125" s="4" t="s">
        <v>334</v>
      </c>
      <c r="H125" s="4" t="s">
        <v>472</v>
      </c>
      <c r="I125" s="4" t="s">
        <v>960</v>
      </c>
      <c r="J125" s="4" t="s">
        <v>960</v>
      </c>
      <c r="K125" s="4" t="s">
        <v>473</v>
      </c>
      <c r="L125" s="4" t="s">
        <v>1206</v>
      </c>
      <c r="M125" s="4" t="s">
        <v>962</v>
      </c>
      <c r="N125" s="9" t="str">
        <f>HYPERLINK("http://services.igi-global.com/resolvedoi/resolve.aspx?doi=10.4018/978-1-60960-197-3")</f>
        <v>http://services.igi-global.com/resolvedoi/resolve.aspx?doi=10.4018/978-1-60960-197-3</v>
      </c>
    </row>
    <row r="126" spans="1:14" ht="15.75">
      <c r="A126" s="3">
        <v>344</v>
      </c>
      <c r="B126" s="4" t="s">
        <v>0</v>
      </c>
      <c r="C126" s="4" t="s">
        <v>470</v>
      </c>
      <c r="D126" s="6" t="s">
        <v>580</v>
      </c>
      <c r="E126" s="6" t="s">
        <v>789</v>
      </c>
      <c r="F126" s="4" t="s">
        <v>474</v>
      </c>
      <c r="G126" s="4" t="s">
        <v>335</v>
      </c>
      <c r="H126" s="4" t="s">
        <v>475</v>
      </c>
      <c r="I126" s="4" t="s">
        <v>960</v>
      </c>
      <c r="J126" s="4" t="s">
        <v>960</v>
      </c>
      <c r="K126" s="4" t="s">
        <v>476</v>
      </c>
      <c r="L126" s="4" t="s">
        <v>1206</v>
      </c>
      <c r="M126" s="4" t="s">
        <v>962</v>
      </c>
      <c r="N126" s="9" t="str">
        <f>HYPERLINK("http://services.igi-global.com/resolvedoi/resolve.aspx?doi=10.4018/978-1-60960-833-0")</f>
        <v>http://services.igi-global.com/resolvedoi/resolve.aspx?doi=10.4018/978-1-60960-833-0</v>
      </c>
    </row>
    <row r="127" spans="1:14" ht="15.75">
      <c r="A127" s="3">
        <v>345</v>
      </c>
      <c r="B127" s="4" t="s">
        <v>0</v>
      </c>
      <c r="C127" s="4" t="s">
        <v>470</v>
      </c>
      <c r="D127" s="6" t="s">
        <v>641</v>
      </c>
      <c r="E127" s="6" t="s">
        <v>790</v>
      </c>
      <c r="F127" s="4" t="s">
        <v>477</v>
      </c>
      <c r="G127" s="4" t="s">
        <v>336</v>
      </c>
      <c r="H127" s="4" t="s">
        <v>478</v>
      </c>
      <c r="I127" s="4" t="s">
        <v>960</v>
      </c>
      <c r="J127" s="4" t="s">
        <v>960</v>
      </c>
      <c r="K127" s="4" t="s">
        <v>479</v>
      </c>
      <c r="L127" s="4" t="s">
        <v>1199</v>
      </c>
      <c r="M127" s="4" t="s">
        <v>964</v>
      </c>
      <c r="N127" s="9" t="str">
        <f>HYPERLINK("http://services.igi-global.com/resolvedoi/resolve.aspx?doi=10.4018/978-1-61520-601-8")</f>
        <v>http://services.igi-global.com/resolvedoi/resolve.aspx?doi=10.4018/978-1-61520-601-8</v>
      </c>
    </row>
    <row r="128" spans="1:14" ht="15.75">
      <c r="A128" s="3">
        <v>346</v>
      </c>
      <c r="B128" s="4" t="s">
        <v>0</v>
      </c>
      <c r="C128" s="4" t="s">
        <v>470</v>
      </c>
      <c r="D128" s="6" t="s">
        <v>642</v>
      </c>
      <c r="E128" s="6" t="s">
        <v>791</v>
      </c>
      <c r="F128" s="4" t="s">
        <v>480</v>
      </c>
      <c r="G128" s="4" t="s">
        <v>337</v>
      </c>
      <c r="H128" s="4" t="s">
        <v>481</v>
      </c>
      <c r="I128" s="4" t="s">
        <v>960</v>
      </c>
      <c r="J128" s="4" t="s">
        <v>960</v>
      </c>
      <c r="K128" s="4" t="s">
        <v>482</v>
      </c>
      <c r="L128" s="4" t="s">
        <v>1199</v>
      </c>
      <c r="M128" s="4" t="s">
        <v>962</v>
      </c>
      <c r="N128" s="9" t="str">
        <f>HYPERLINK("http://services.igi-global.com/resolvedoi/resolve.aspx?doi=10.4018/978-1-60960-824-8")</f>
        <v>http://services.igi-global.com/resolvedoi/resolve.aspx?doi=10.4018/978-1-60960-824-8</v>
      </c>
    </row>
    <row r="129" spans="1:14" ht="15.75">
      <c r="A129" s="3">
        <v>347</v>
      </c>
      <c r="B129" s="4" t="s">
        <v>0</v>
      </c>
      <c r="C129" s="4" t="s">
        <v>470</v>
      </c>
      <c r="D129" s="6" t="s">
        <v>1194</v>
      </c>
      <c r="E129" s="6" t="s">
        <v>792</v>
      </c>
      <c r="F129" s="4" t="s">
        <v>483</v>
      </c>
      <c r="G129" s="4" t="s">
        <v>338</v>
      </c>
      <c r="H129" s="4" t="s">
        <v>484</v>
      </c>
      <c r="I129" s="4" t="s">
        <v>960</v>
      </c>
      <c r="J129" s="4" t="s">
        <v>960</v>
      </c>
      <c r="K129" s="4" t="s">
        <v>485</v>
      </c>
      <c r="L129" s="4" t="s">
        <v>1206</v>
      </c>
      <c r="M129" s="4" t="s">
        <v>962</v>
      </c>
      <c r="N129" s="9" t="str">
        <f>HYPERLINK("http://services.igi-global.com/resolvedoi/resolve.aspx?doi=10.4018/978-1-60960-519-3")</f>
        <v>http://services.igi-global.com/resolvedoi/resolve.aspx?doi=10.4018/978-1-60960-519-3</v>
      </c>
    </row>
    <row r="130" spans="1:14" ht="15.75">
      <c r="A130" s="3">
        <v>348</v>
      </c>
      <c r="B130" s="4" t="s">
        <v>0</v>
      </c>
      <c r="C130" s="4" t="s">
        <v>470</v>
      </c>
      <c r="D130" s="6" t="s">
        <v>643</v>
      </c>
      <c r="E130" s="6" t="s">
        <v>793</v>
      </c>
      <c r="F130" s="4" t="s">
        <v>486</v>
      </c>
      <c r="G130" s="4" t="s">
        <v>339</v>
      </c>
      <c r="H130" s="4" t="s">
        <v>487</v>
      </c>
      <c r="I130" s="4" t="s">
        <v>960</v>
      </c>
      <c r="J130" s="4" t="s">
        <v>960</v>
      </c>
      <c r="K130" s="4" t="s">
        <v>488</v>
      </c>
      <c r="L130" s="4" t="s">
        <v>1206</v>
      </c>
      <c r="M130" s="4" t="s">
        <v>962</v>
      </c>
      <c r="N130" s="9" t="str">
        <f>HYPERLINK("http://services.igi-global.com/resolvedoi/resolve.aspx?doi=10.4018/978-1-60960-209-3")</f>
        <v>http://services.igi-global.com/resolvedoi/resolve.aspx?doi=10.4018/978-1-60960-209-3</v>
      </c>
    </row>
    <row r="131" spans="1:14" ht="15.75">
      <c r="A131" s="3">
        <v>349</v>
      </c>
      <c r="B131" s="4" t="s">
        <v>0</v>
      </c>
      <c r="C131" s="4" t="s">
        <v>489</v>
      </c>
      <c r="D131" s="6" t="s">
        <v>644</v>
      </c>
      <c r="E131" s="6" t="s">
        <v>794</v>
      </c>
      <c r="F131" s="4" t="s">
        <v>490</v>
      </c>
      <c r="G131" s="4" t="s">
        <v>340</v>
      </c>
      <c r="H131" s="4" t="s">
        <v>491</v>
      </c>
      <c r="I131" s="4" t="s">
        <v>960</v>
      </c>
      <c r="J131" s="4" t="s">
        <v>960</v>
      </c>
      <c r="K131" s="4" t="s">
        <v>492</v>
      </c>
      <c r="L131" s="4" t="s">
        <v>1206</v>
      </c>
      <c r="M131" s="4" t="s">
        <v>962</v>
      </c>
      <c r="N131" s="9" t="str">
        <f>HYPERLINK("http://services.igi-global.com/resolvedoi/resolve.aspx?doi=10.4018/978-1-60960-827-9")</f>
        <v>http://services.igi-global.com/resolvedoi/resolve.aspx?doi=10.4018/978-1-60960-827-9</v>
      </c>
    </row>
    <row r="132" spans="1:14" ht="15.75">
      <c r="A132" s="3">
        <v>350</v>
      </c>
      <c r="B132" s="4" t="s">
        <v>0</v>
      </c>
      <c r="C132" s="4" t="s">
        <v>489</v>
      </c>
      <c r="D132" s="6" t="s">
        <v>645</v>
      </c>
      <c r="E132" s="6" t="s">
        <v>795</v>
      </c>
      <c r="F132" s="4" t="s">
        <v>493</v>
      </c>
      <c r="G132" s="4" t="s">
        <v>341</v>
      </c>
      <c r="H132" s="4" t="s">
        <v>494</v>
      </c>
      <c r="I132" s="4" t="s">
        <v>960</v>
      </c>
      <c r="J132" s="4" t="s">
        <v>960</v>
      </c>
      <c r="K132" s="4" t="s">
        <v>495</v>
      </c>
      <c r="L132" s="4" t="s">
        <v>1206</v>
      </c>
      <c r="M132" s="4" t="s">
        <v>962</v>
      </c>
      <c r="N132" s="9" t="str">
        <f>HYPERLINK("http://services.igi-global.com/resolvedoi/resolve.aspx?doi=10.4018/978-1-60960-735-7")</f>
        <v>http://services.igi-global.com/resolvedoi/resolve.aspx?doi=10.4018/978-1-60960-735-7</v>
      </c>
    </row>
    <row r="133" spans="1:14" ht="15.75">
      <c r="A133" s="3">
        <v>351</v>
      </c>
      <c r="B133" s="4" t="s">
        <v>0</v>
      </c>
      <c r="C133" s="4" t="s">
        <v>489</v>
      </c>
      <c r="D133" s="6" t="s">
        <v>646</v>
      </c>
      <c r="E133" s="6" t="s">
        <v>796</v>
      </c>
      <c r="F133" s="4" t="s">
        <v>496</v>
      </c>
      <c r="G133" s="4" t="s">
        <v>342</v>
      </c>
      <c r="H133" s="4" t="s">
        <v>497</v>
      </c>
      <c r="I133" s="4" t="s">
        <v>960</v>
      </c>
      <c r="J133" s="4" t="s">
        <v>960</v>
      </c>
      <c r="K133" s="4" t="s">
        <v>498</v>
      </c>
      <c r="L133" s="4" t="s">
        <v>499</v>
      </c>
      <c r="M133" s="4" t="s">
        <v>962</v>
      </c>
      <c r="N133" s="9" t="str">
        <f>HYPERLINK("http://services.igi-global.com/resolvedoi/resolve.aspx?doi=10.4018/978-1-60960-860-6")</f>
        <v>http://services.igi-global.com/resolvedoi/resolve.aspx?doi=10.4018/978-1-60960-860-6</v>
      </c>
    </row>
    <row r="134" spans="1:14" ht="15.75">
      <c r="A134" s="3">
        <v>352</v>
      </c>
      <c r="B134" s="4" t="s">
        <v>0</v>
      </c>
      <c r="C134" s="4" t="s">
        <v>489</v>
      </c>
      <c r="D134" s="6" t="s">
        <v>647</v>
      </c>
      <c r="E134" s="6" t="s">
        <v>797</v>
      </c>
      <c r="F134" s="4" t="s">
        <v>500</v>
      </c>
      <c r="G134" s="4" t="s">
        <v>343</v>
      </c>
      <c r="H134" s="4" t="s">
        <v>501</v>
      </c>
      <c r="I134" s="4" t="s">
        <v>960</v>
      </c>
      <c r="J134" s="4" t="s">
        <v>960</v>
      </c>
      <c r="K134" s="4" t="s">
        <v>502</v>
      </c>
      <c r="L134" s="4" t="s">
        <v>1206</v>
      </c>
      <c r="M134" s="4" t="s">
        <v>964</v>
      </c>
      <c r="N134" s="9" t="str">
        <f>HYPERLINK("http://services.igi-global.com/resolvedoi/resolve.aspx?doi=10.4018/978-1-60566-850-5")</f>
        <v>http://services.igi-global.com/resolvedoi/resolve.aspx?doi=10.4018/978-1-60566-850-5</v>
      </c>
    </row>
    <row r="135" spans="1:14" ht="15.75">
      <c r="A135" s="3">
        <v>353</v>
      </c>
      <c r="B135" s="4" t="s">
        <v>0</v>
      </c>
      <c r="C135" s="4" t="s">
        <v>489</v>
      </c>
      <c r="D135" s="6" t="s">
        <v>648</v>
      </c>
      <c r="E135" s="6" t="s">
        <v>798</v>
      </c>
      <c r="F135" s="4" t="s">
        <v>503</v>
      </c>
      <c r="G135" s="4" t="s">
        <v>344</v>
      </c>
      <c r="H135" s="4" t="s">
        <v>896</v>
      </c>
      <c r="I135" s="4" t="s">
        <v>960</v>
      </c>
      <c r="J135" s="4" t="s">
        <v>960</v>
      </c>
      <c r="K135" s="4" t="s">
        <v>897</v>
      </c>
      <c r="L135" s="4" t="s">
        <v>1206</v>
      </c>
      <c r="M135" s="4" t="s">
        <v>964</v>
      </c>
      <c r="N135" s="9" t="str">
        <f>HYPERLINK("http://services.igi-global.com/resolvedoi/resolve.aspx?doi=10.4018/978-1-60566-750-8")</f>
        <v>http://services.igi-global.com/resolvedoi/resolve.aspx?doi=10.4018/978-1-60566-750-8</v>
      </c>
    </row>
    <row r="136" spans="1:14" ht="15.75">
      <c r="A136" s="3">
        <v>354</v>
      </c>
      <c r="B136" s="4" t="s">
        <v>0</v>
      </c>
      <c r="C136" s="4" t="s">
        <v>489</v>
      </c>
      <c r="D136" s="6" t="s">
        <v>649</v>
      </c>
      <c r="E136" s="6" t="s">
        <v>799</v>
      </c>
      <c r="F136" s="4" t="s">
        <v>898</v>
      </c>
      <c r="G136" s="4" t="s">
        <v>345</v>
      </c>
      <c r="H136" s="4" t="s">
        <v>899</v>
      </c>
      <c r="I136" s="4" t="s">
        <v>960</v>
      </c>
      <c r="J136" s="4" t="s">
        <v>960</v>
      </c>
      <c r="K136" s="4" t="s">
        <v>900</v>
      </c>
      <c r="L136" s="4" t="s">
        <v>1206</v>
      </c>
      <c r="M136" s="4" t="s">
        <v>962</v>
      </c>
      <c r="N136" s="9" t="str">
        <f>HYPERLINK("http://services.igi-global.com/resolvedoi/resolve.aspx?doi=10.4018/978-1-60960-603-9")</f>
        <v>http://services.igi-global.com/resolvedoi/resolve.aspx?doi=10.4018/978-1-60960-603-9</v>
      </c>
    </row>
    <row r="137" spans="1:14" ht="15.75">
      <c r="A137" s="3">
        <v>355</v>
      </c>
      <c r="B137" s="4" t="s">
        <v>0</v>
      </c>
      <c r="C137" s="4" t="s">
        <v>489</v>
      </c>
      <c r="D137" s="6" t="s">
        <v>650</v>
      </c>
      <c r="E137" s="6" t="s">
        <v>800</v>
      </c>
      <c r="F137" s="4" t="s">
        <v>901</v>
      </c>
      <c r="G137" s="4" t="s">
        <v>346</v>
      </c>
      <c r="H137" s="4" t="s">
        <v>902</v>
      </c>
      <c r="I137" s="4" t="s">
        <v>960</v>
      </c>
      <c r="J137" s="4" t="s">
        <v>960</v>
      </c>
      <c r="K137" s="4" t="s">
        <v>903</v>
      </c>
      <c r="L137" s="4" t="s">
        <v>499</v>
      </c>
      <c r="M137" s="4" t="s">
        <v>964</v>
      </c>
      <c r="N137" s="9" t="str">
        <f>HYPERLINK("http://services.igi-global.com/resolvedoi/resolve.aspx?doi=10.4018/978-1-60566-800-0")</f>
        <v>http://services.igi-global.com/resolvedoi/resolve.aspx?doi=10.4018/978-1-60566-800-0</v>
      </c>
    </row>
    <row r="138" spans="1:14" ht="15.75">
      <c r="A138" s="3">
        <v>356</v>
      </c>
      <c r="B138" s="4" t="s">
        <v>0</v>
      </c>
      <c r="C138" s="4" t="s">
        <v>489</v>
      </c>
      <c r="D138" s="6" t="s">
        <v>651</v>
      </c>
      <c r="E138" s="6" t="s">
        <v>801</v>
      </c>
      <c r="F138" s="4" t="s">
        <v>904</v>
      </c>
      <c r="G138" s="4" t="s">
        <v>347</v>
      </c>
      <c r="H138" s="4" t="s">
        <v>905</v>
      </c>
      <c r="I138" s="4" t="s">
        <v>960</v>
      </c>
      <c r="J138" s="4" t="s">
        <v>960</v>
      </c>
      <c r="K138" s="4" t="s">
        <v>906</v>
      </c>
      <c r="L138" s="4" t="s">
        <v>1206</v>
      </c>
      <c r="M138" s="4" t="s">
        <v>962</v>
      </c>
      <c r="N138" s="9" t="str">
        <f>HYPERLINK("http://services.igi-global.com/resolvedoi/resolve.aspx?doi=10.4018/978-1-60960-212-3")</f>
        <v>http://services.igi-global.com/resolvedoi/resolve.aspx?doi=10.4018/978-1-60960-212-3</v>
      </c>
    </row>
    <row r="139" spans="1:14" ht="15.75">
      <c r="A139" s="3">
        <v>357</v>
      </c>
      <c r="B139" s="4" t="s">
        <v>0</v>
      </c>
      <c r="C139" s="4" t="s">
        <v>489</v>
      </c>
      <c r="D139" s="6" t="s">
        <v>663</v>
      </c>
      <c r="E139" s="6" t="s">
        <v>802</v>
      </c>
      <c r="F139" s="4" t="s">
        <v>907</v>
      </c>
      <c r="G139" s="4" t="s">
        <v>348</v>
      </c>
      <c r="H139" s="4" t="s">
        <v>908</v>
      </c>
      <c r="I139" s="4" t="s">
        <v>960</v>
      </c>
      <c r="J139" s="4" t="s">
        <v>960</v>
      </c>
      <c r="K139" s="4" t="s">
        <v>909</v>
      </c>
      <c r="L139" s="4" t="s">
        <v>1206</v>
      </c>
      <c r="M139" s="4" t="s">
        <v>964</v>
      </c>
      <c r="N139" s="9" t="str">
        <f>HYPERLINK("http://services.igi-global.com/resolvedoi/resolve.aspx?doi=10.4018/978-1-61520-807-4")</f>
        <v>http://services.igi-global.com/resolvedoi/resolve.aspx?doi=10.4018/978-1-61520-807-4</v>
      </c>
    </row>
    <row r="140" spans="1:14" ht="15.75">
      <c r="A140" s="3">
        <v>358</v>
      </c>
      <c r="B140" s="4" t="s">
        <v>0</v>
      </c>
      <c r="C140" s="4" t="s">
        <v>489</v>
      </c>
      <c r="D140" s="6" t="s">
        <v>645</v>
      </c>
      <c r="E140" s="6" t="s">
        <v>803</v>
      </c>
      <c r="F140" s="4" t="s">
        <v>910</v>
      </c>
      <c r="G140" s="4" t="s">
        <v>349</v>
      </c>
      <c r="H140" s="4" t="s">
        <v>911</v>
      </c>
      <c r="I140" s="4" t="s">
        <v>960</v>
      </c>
      <c r="J140" s="4" t="s">
        <v>960</v>
      </c>
      <c r="K140" s="4" t="s">
        <v>912</v>
      </c>
      <c r="L140" s="4" t="s">
        <v>1206</v>
      </c>
      <c r="M140" s="4" t="s">
        <v>962</v>
      </c>
      <c r="N140" s="9" t="str">
        <f>HYPERLINK("http://services.igi-global.com/resolvedoi/resolve.aspx?doi=10.4018/978-1-60960-493-6")</f>
        <v>http://services.igi-global.com/resolvedoi/resolve.aspx?doi=10.4018/978-1-60960-493-6</v>
      </c>
    </row>
    <row r="141" spans="1:14" ht="15.75">
      <c r="A141" s="3">
        <v>359</v>
      </c>
      <c r="B141" s="4" t="s">
        <v>0</v>
      </c>
      <c r="C141" s="4" t="s">
        <v>489</v>
      </c>
      <c r="D141" s="6" t="s">
        <v>664</v>
      </c>
      <c r="E141" s="6" t="s">
        <v>804</v>
      </c>
      <c r="F141" s="4" t="s">
        <v>913</v>
      </c>
      <c r="G141" s="4" t="s">
        <v>350</v>
      </c>
      <c r="H141" s="4" t="s">
        <v>914</v>
      </c>
      <c r="I141" s="4" t="s">
        <v>960</v>
      </c>
      <c r="J141" s="4" t="s">
        <v>960</v>
      </c>
      <c r="K141" s="4" t="s">
        <v>915</v>
      </c>
      <c r="L141" s="4" t="s">
        <v>1206</v>
      </c>
      <c r="M141" s="4" t="s">
        <v>964</v>
      </c>
      <c r="N141" s="9" t="str">
        <f>HYPERLINK("http://services.igi-global.com/resolvedoi/resolve.aspx?doi=10.4018/978-1-60566-928-1")</f>
        <v>http://services.igi-global.com/resolvedoi/resolve.aspx?doi=10.4018/978-1-60566-928-1</v>
      </c>
    </row>
    <row r="142" spans="1:14" ht="15.75">
      <c r="A142" s="3">
        <v>360</v>
      </c>
      <c r="B142" s="4" t="s">
        <v>0</v>
      </c>
      <c r="C142" s="4" t="s">
        <v>489</v>
      </c>
      <c r="D142" s="6" t="s">
        <v>652</v>
      </c>
      <c r="E142" s="6" t="s">
        <v>805</v>
      </c>
      <c r="F142" s="4" t="s">
        <v>916</v>
      </c>
      <c r="G142" s="4" t="s">
        <v>351</v>
      </c>
      <c r="H142" s="4" t="s">
        <v>917</v>
      </c>
      <c r="I142" s="4" t="s">
        <v>960</v>
      </c>
      <c r="J142" s="4" t="s">
        <v>960</v>
      </c>
      <c r="K142" s="4" t="s">
        <v>918</v>
      </c>
      <c r="L142" s="4" t="s">
        <v>1206</v>
      </c>
      <c r="M142" s="4" t="s">
        <v>964</v>
      </c>
      <c r="N142" s="9" t="str">
        <f>HYPERLINK("http://services.igi-global.com/resolvedoi/resolve.aspx?doi=10.4018/978-1-61520-849-4")</f>
        <v>http://services.igi-global.com/resolvedoi/resolve.aspx?doi=10.4018/978-1-61520-849-4</v>
      </c>
    </row>
    <row r="143" spans="1:14" ht="15.75">
      <c r="A143" s="3">
        <v>361</v>
      </c>
      <c r="B143" s="4" t="s">
        <v>0</v>
      </c>
      <c r="C143" s="4" t="s">
        <v>489</v>
      </c>
      <c r="D143" s="6" t="s">
        <v>562</v>
      </c>
      <c r="E143" s="6" t="s">
        <v>806</v>
      </c>
      <c r="F143" s="4" t="s">
        <v>919</v>
      </c>
      <c r="G143" s="4" t="s">
        <v>352</v>
      </c>
      <c r="H143" s="4" t="s">
        <v>920</v>
      </c>
      <c r="I143" s="4" t="s">
        <v>960</v>
      </c>
      <c r="J143" s="4" t="s">
        <v>960</v>
      </c>
      <c r="K143" s="4" t="s">
        <v>921</v>
      </c>
      <c r="L143" s="4" t="s">
        <v>499</v>
      </c>
      <c r="M143" s="4" t="s">
        <v>962</v>
      </c>
      <c r="N143" s="9" t="str">
        <f>HYPERLINK("http://services.igi-global.com/resolvedoi/resolve.aspx?doi=10.4018/978-1-61692-797-4")</f>
        <v>http://services.igi-global.com/resolvedoi/resolve.aspx?doi=10.4018/978-1-61692-797-4</v>
      </c>
    </row>
    <row r="144" spans="1:14" ht="15.75">
      <c r="A144" s="3">
        <v>362</v>
      </c>
      <c r="B144" s="4" t="s">
        <v>0</v>
      </c>
      <c r="C144" s="4" t="s">
        <v>489</v>
      </c>
      <c r="D144" s="6" t="s">
        <v>628</v>
      </c>
      <c r="E144" s="6" t="s">
        <v>807</v>
      </c>
      <c r="F144" s="4" t="s">
        <v>922</v>
      </c>
      <c r="G144" s="4" t="s">
        <v>353</v>
      </c>
      <c r="H144" s="4" t="s">
        <v>923</v>
      </c>
      <c r="I144" s="4" t="s">
        <v>960</v>
      </c>
      <c r="J144" s="4" t="s">
        <v>960</v>
      </c>
      <c r="K144" s="4" t="s">
        <v>924</v>
      </c>
      <c r="L144" s="4" t="s">
        <v>1206</v>
      </c>
      <c r="M144" s="4" t="s">
        <v>966</v>
      </c>
      <c r="N144" s="9" t="str">
        <f>HYPERLINK("http://services.igi-global.com/resolvedoi/resolve.aspx?doi=10.4018/978-1-60566-178-0")</f>
        <v>http://services.igi-global.com/resolvedoi/resolve.aspx?doi=10.4018/978-1-60566-178-0</v>
      </c>
    </row>
    <row r="145" spans="1:14" ht="15.75">
      <c r="A145" s="3">
        <v>363</v>
      </c>
      <c r="B145" s="4" t="s">
        <v>0</v>
      </c>
      <c r="C145" s="4" t="s">
        <v>489</v>
      </c>
      <c r="D145" s="6" t="s">
        <v>546</v>
      </c>
      <c r="E145" s="6" t="s">
        <v>808</v>
      </c>
      <c r="F145" s="4" t="s">
        <v>925</v>
      </c>
      <c r="G145" s="4" t="s">
        <v>354</v>
      </c>
      <c r="H145" s="4" t="s">
        <v>926</v>
      </c>
      <c r="I145" s="4" t="s">
        <v>960</v>
      </c>
      <c r="J145" s="4" t="s">
        <v>960</v>
      </c>
      <c r="K145" s="4" t="s">
        <v>912</v>
      </c>
      <c r="L145" s="4" t="s">
        <v>1206</v>
      </c>
      <c r="M145" s="4" t="s">
        <v>962</v>
      </c>
      <c r="N145" s="9" t="str">
        <f>HYPERLINK("http://services.igi-global.com/resolvedoi/resolve.aspx?doi=10.4018/978-1-60566-794-2")</f>
        <v>http://services.igi-global.com/resolvedoi/resolve.aspx?doi=10.4018/978-1-60566-794-2</v>
      </c>
    </row>
    <row r="146" spans="1:14" ht="15.75">
      <c r="A146" s="3">
        <v>364</v>
      </c>
      <c r="B146" s="4" t="s">
        <v>0</v>
      </c>
      <c r="C146" s="4" t="s">
        <v>489</v>
      </c>
      <c r="D146" s="6" t="s">
        <v>653</v>
      </c>
      <c r="E146" s="6" t="s">
        <v>809</v>
      </c>
      <c r="F146" s="4" t="s">
        <v>927</v>
      </c>
      <c r="G146" s="4" t="s">
        <v>355</v>
      </c>
      <c r="H146" s="4" t="s">
        <v>928</v>
      </c>
      <c r="I146" s="4" t="s">
        <v>960</v>
      </c>
      <c r="J146" s="4" t="s">
        <v>960</v>
      </c>
      <c r="K146" s="4" t="s">
        <v>929</v>
      </c>
      <c r="L146" s="4" t="s">
        <v>1206</v>
      </c>
      <c r="M146" s="4" t="s">
        <v>962</v>
      </c>
      <c r="N146" s="9" t="str">
        <f>HYPERLINK("http://services.igi-global.com/resolvedoi/resolve.aspx?doi=10.4018/978-1-60960-086-0")</f>
        <v>http://services.igi-global.com/resolvedoi/resolve.aspx?doi=10.4018/978-1-60960-086-0</v>
      </c>
    </row>
    <row r="147" spans="1:14" ht="15.75">
      <c r="A147" s="3">
        <v>365</v>
      </c>
      <c r="B147" s="4" t="s">
        <v>0</v>
      </c>
      <c r="C147" s="4" t="s">
        <v>489</v>
      </c>
      <c r="D147" s="6" t="s">
        <v>591</v>
      </c>
      <c r="E147" s="6" t="s">
        <v>810</v>
      </c>
      <c r="F147" s="4" t="s">
        <v>930</v>
      </c>
      <c r="G147" s="4" t="s">
        <v>356</v>
      </c>
      <c r="H147" s="4" t="s">
        <v>931</v>
      </c>
      <c r="I147" s="4" t="s">
        <v>960</v>
      </c>
      <c r="J147" s="4" t="s">
        <v>960</v>
      </c>
      <c r="K147" s="4" t="s">
        <v>1</v>
      </c>
      <c r="L147" s="4" t="s">
        <v>1206</v>
      </c>
      <c r="M147" s="4" t="s">
        <v>962</v>
      </c>
      <c r="N147" s="9" t="str">
        <f>HYPERLINK("http://services.igi-global.com/resolvedoi/resolve.aspx?doi=10.4018/978-1-61520-837-1")</f>
        <v>http://services.igi-global.com/resolvedoi/resolve.aspx?doi=10.4018/978-1-61520-837-1</v>
      </c>
    </row>
    <row r="148" spans="1:14" ht="15.75">
      <c r="A148" s="3">
        <v>366</v>
      </c>
      <c r="B148" s="4" t="s">
        <v>0</v>
      </c>
      <c r="C148" s="4" t="s">
        <v>1195</v>
      </c>
      <c r="D148" s="6" t="s">
        <v>540</v>
      </c>
      <c r="E148" s="6" t="s">
        <v>811</v>
      </c>
      <c r="F148" s="4" t="s">
        <v>2</v>
      </c>
      <c r="G148" s="4" t="s">
        <v>357</v>
      </c>
      <c r="H148" s="4" t="s">
        <v>3</v>
      </c>
      <c r="I148" s="4" t="s">
        <v>960</v>
      </c>
      <c r="J148" s="4" t="s">
        <v>960</v>
      </c>
      <c r="K148" s="4" t="s">
        <v>4</v>
      </c>
      <c r="L148" s="4" t="s">
        <v>1199</v>
      </c>
      <c r="M148" s="4" t="s">
        <v>962</v>
      </c>
      <c r="N148" s="9" t="str">
        <f>HYPERLINK("http://services.igi-global.com/resolvedoi/resolve.aspx?doi=10.4018/978-1-60960-738-8")</f>
        <v>http://services.igi-global.com/resolvedoi/resolve.aspx?doi=10.4018/978-1-60960-738-8</v>
      </c>
    </row>
    <row r="149" spans="1:14" ht="15.75">
      <c r="A149" s="3">
        <v>367</v>
      </c>
      <c r="B149" s="4" t="s">
        <v>0</v>
      </c>
      <c r="C149" s="4" t="s">
        <v>1195</v>
      </c>
      <c r="D149" s="6" t="s">
        <v>541</v>
      </c>
      <c r="E149" s="6" t="s">
        <v>812</v>
      </c>
      <c r="F149" s="4" t="s">
        <v>5</v>
      </c>
      <c r="G149" s="4" t="s">
        <v>358</v>
      </c>
      <c r="H149" s="4" t="s">
        <v>6</v>
      </c>
      <c r="I149" s="4" t="s">
        <v>960</v>
      </c>
      <c r="J149" s="4" t="s">
        <v>960</v>
      </c>
      <c r="K149" s="4" t="s">
        <v>1158</v>
      </c>
      <c r="L149" s="4" t="s">
        <v>1206</v>
      </c>
      <c r="M149" s="4" t="s">
        <v>964</v>
      </c>
      <c r="N149" s="9" t="str">
        <f>HYPERLINK("http://services.igi-global.com/resolvedoi/resolve.aspx?doi=10.4018/978-1-60566-964-9")</f>
        <v>http://services.igi-global.com/resolvedoi/resolve.aspx?doi=10.4018/978-1-60566-964-9</v>
      </c>
    </row>
    <row r="150" spans="1:14" ht="15.75">
      <c r="A150" s="3">
        <v>368</v>
      </c>
      <c r="B150" s="4" t="s">
        <v>0</v>
      </c>
      <c r="C150" s="4" t="s">
        <v>1195</v>
      </c>
      <c r="D150" s="6" t="s">
        <v>541</v>
      </c>
      <c r="E150" s="6" t="s">
        <v>813</v>
      </c>
      <c r="F150" s="4" t="s">
        <v>7</v>
      </c>
      <c r="G150" s="4" t="s">
        <v>359</v>
      </c>
      <c r="H150" s="4" t="s">
        <v>8</v>
      </c>
      <c r="I150" s="4" t="s">
        <v>895</v>
      </c>
      <c r="J150" s="4" t="s">
        <v>960</v>
      </c>
      <c r="K150" s="4" t="s">
        <v>9</v>
      </c>
      <c r="L150" s="4" t="s">
        <v>1206</v>
      </c>
      <c r="M150" s="4" t="s">
        <v>964</v>
      </c>
      <c r="N150" s="9" t="str">
        <f>HYPERLINK("http://services.igi-global.com/resolvedoi/resolve.aspx?doi=10.4018/978-1-61520-967-5")</f>
        <v>http://services.igi-global.com/resolvedoi/resolve.aspx?doi=10.4018/978-1-61520-967-5</v>
      </c>
    </row>
    <row r="151" spans="1:14" ht="15.75">
      <c r="A151" s="3">
        <v>369</v>
      </c>
      <c r="B151" s="4" t="s">
        <v>0</v>
      </c>
      <c r="C151" s="4" t="s">
        <v>1195</v>
      </c>
      <c r="D151" s="6" t="s">
        <v>1190</v>
      </c>
      <c r="E151" s="6" t="s">
        <v>814</v>
      </c>
      <c r="F151" s="4" t="s">
        <v>10</v>
      </c>
      <c r="G151" s="4" t="s">
        <v>360</v>
      </c>
      <c r="H151" s="4" t="s">
        <v>11</v>
      </c>
      <c r="I151" s="4" t="s">
        <v>895</v>
      </c>
      <c r="J151" s="4" t="s">
        <v>960</v>
      </c>
      <c r="K151" s="4" t="s">
        <v>206</v>
      </c>
      <c r="L151" s="4" t="s">
        <v>1199</v>
      </c>
      <c r="M151" s="4" t="s">
        <v>964</v>
      </c>
      <c r="N151" s="9" t="str">
        <f>HYPERLINK("http://services.igi-global.com/resolvedoi/resolve.aspx?doi=10.4018/978-1-61520-611-7")</f>
        <v>http://services.igi-global.com/resolvedoi/resolve.aspx?doi=10.4018/978-1-61520-611-7</v>
      </c>
    </row>
    <row r="152" spans="1:14" ht="15.75">
      <c r="A152" s="3">
        <v>370</v>
      </c>
      <c r="B152" s="4" t="s">
        <v>0</v>
      </c>
      <c r="C152" s="4" t="s">
        <v>1195</v>
      </c>
      <c r="D152" s="6" t="s">
        <v>542</v>
      </c>
      <c r="E152" s="6" t="s">
        <v>815</v>
      </c>
      <c r="F152" s="4" t="s">
        <v>12</v>
      </c>
      <c r="G152" s="4" t="s">
        <v>361</v>
      </c>
      <c r="H152" s="4" t="s">
        <v>13</v>
      </c>
      <c r="I152" s="4" t="s">
        <v>960</v>
      </c>
      <c r="J152" s="4" t="s">
        <v>960</v>
      </c>
      <c r="K152" s="4" t="s">
        <v>14</v>
      </c>
      <c r="L152" s="4" t="s">
        <v>994</v>
      </c>
      <c r="M152" s="4" t="s">
        <v>965</v>
      </c>
      <c r="N152" s="9" t="str">
        <f>HYPERLINK("http://services.igi-global.com/resolvedoi/resolve.aspx?doi=10.4018/978-1-59904-968-7")</f>
        <v>http://services.igi-global.com/resolvedoi/resolve.aspx?doi=10.4018/978-1-59904-968-7</v>
      </c>
    </row>
    <row r="153" spans="1:14" ht="15.75">
      <c r="A153" s="3">
        <v>371</v>
      </c>
      <c r="B153" s="4" t="s">
        <v>0</v>
      </c>
      <c r="C153" s="4" t="s">
        <v>1195</v>
      </c>
      <c r="D153" s="6" t="s">
        <v>543</v>
      </c>
      <c r="E153" s="6" t="s">
        <v>816</v>
      </c>
      <c r="F153" s="4" t="s">
        <v>15</v>
      </c>
      <c r="G153" s="4" t="s">
        <v>362</v>
      </c>
      <c r="H153" s="4" t="s">
        <v>16</v>
      </c>
      <c r="I153" s="4" t="s">
        <v>960</v>
      </c>
      <c r="J153" s="4" t="s">
        <v>960</v>
      </c>
      <c r="K153" s="4" t="s">
        <v>17</v>
      </c>
      <c r="L153" s="4" t="s">
        <v>1199</v>
      </c>
      <c r="M153" s="4" t="s">
        <v>962</v>
      </c>
      <c r="N153" s="9" t="str">
        <f>HYPERLINK("http://services.igi-global.com/resolvedoi/resolve.aspx?doi=10.4018/978-1-60960-501-8")</f>
        <v>http://services.igi-global.com/resolvedoi/resolve.aspx?doi=10.4018/978-1-60960-501-8</v>
      </c>
    </row>
    <row r="154" spans="1:14" ht="15.75">
      <c r="A154" s="3">
        <v>372</v>
      </c>
      <c r="B154" s="4" t="s">
        <v>0</v>
      </c>
      <c r="C154" s="4" t="s">
        <v>1195</v>
      </c>
      <c r="D154" s="6" t="s">
        <v>1188</v>
      </c>
      <c r="E154" s="6" t="s">
        <v>817</v>
      </c>
      <c r="F154" s="4" t="s">
        <v>18</v>
      </c>
      <c r="G154" s="4" t="s">
        <v>363</v>
      </c>
      <c r="H154" s="4" t="s">
        <v>19</v>
      </c>
      <c r="I154" s="4" t="s">
        <v>960</v>
      </c>
      <c r="J154" s="4" t="s">
        <v>960</v>
      </c>
      <c r="K154" s="4" t="s">
        <v>20</v>
      </c>
      <c r="L154" s="4" t="s">
        <v>1199</v>
      </c>
      <c r="M154" s="4" t="s">
        <v>964</v>
      </c>
      <c r="N154" s="9" t="str">
        <f>HYPERLINK("http://services.igi-global.com/resolvedoi/resolve.aspx?doi=10.4018/978-1-61520-643-8")</f>
        <v>http://services.igi-global.com/resolvedoi/resolve.aspx?doi=10.4018/978-1-61520-643-8</v>
      </c>
    </row>
    <row r="155" spans="1:14" ht="15.75">
      <c r="A155" s="3">
        <v>373</v>
      </c>
      <c r="B155" s="4" t="s">
        <v>0</v>
      </c>
      <c r="C155" s="4" t="s">
        <v>1195</v>
      </c>
      <c r="D155" s="6" t="s">
        <v>544</v>
      </c>
      <c r="E155" s="6" t="s">
        <v>818</v>
      </c>
      <c r="F155" s="4" t="s">
        <v>21</v>
      </c>
      <c r="G155" s="4" t="s">
        <v>364</v>
      </c>
      <c r="H155" s="4" t="s">
        <v>22</v>
      </c>
      <c r="I155" s="4" t="s">
        <v>960</v>
      </c>
      <c r="J155" s="4" t="s">
        <v>960</v>
      </c>
      <c r="K155" s="4" t="s">
        <v>23</v>
      </c>
      <c r="L155" s="4" t="s">
        <v>1206</v>
      </c>
      <c r="M155" s="4" t="s">
        <v>962</v>
      </c>
      <c r="N155" s="9" t="str">
        <f>HYPERLINK("http://services.igi-global.com/resolvedoi/resolve.aspx?doi=10.4018/978-1-60960-529-2")</f>
        <v>http://services.igi-global.com/resolvedoi/resolve.aspx?doi=10.4018/978-1-60960-529-2</v>
      </c>
    </row>
    <row r="156" spans="1:14" ht="15.75">
      <c r="A156" s="3">
        <v>374</v>
      </c>
      <c r="B156" s="4" t="s">
        <v>0</v>
      </c>
      <c r="C156" s="4" t="s">
        <v>1195</v>
      </c>
      <c r="D156" s="6" t="s">
        <v>545</v>
      </c>
      <c r="E156" s="6" t="s">
        <v>819</v>
      </c>
      <c r="F156" s="4" t="s">
        <v>24</v>
      </c>
      <c r="G156" s="4" t="s">
        <v>365</v>
      </c>
      <c r="H156" s="4" t="s">
        <v>25</v>
      </c>
      <c r="I156" s="4" t="s">
        <v>960</v>
      </c>
      <c r="J156" s="4" t="s">
        <v>960</v>
      </c>
      <c r="K156" s="4" t="s">
        <v>26</v>
      </c>
      <c r="L156" s="4" t="s">
        <v>1199</v>
      </c>
      <c r="M156" s="4" t="s">
        <v>962</v>
      </c>
      <c r="N156" s="9" t="str">
        <f>HYPERLINK("http://services.igi-global.com/resolvedoi/resolve.aspx?doi=10.4018/978-1-61692-862-9")</f>
        <v>http://services.igi-global.com/resolvedoi/resolve.aspx?doi=10.4018/978-1-61692-862-9</v>
      </c>
    </row>
    <row r="157" spans="1:14" ht="15.75">
      <c r="A157" s="3">
        <v>375</v>
      </c>
      <c r="B157" s="4" t="s">
        <v>0</v>
      </c>
      <c r="C157" s="4" t="s">
        <v>1195</v>
      </c>
      <c r="D157" s="6" t="s">
        <v>545</v>
      </c>
      <c r="E157" s="6" t="s">
        <v>820</v>
      </c>
      <c r="F157" s="4" t="s">
        <v>27</v>
      </c>
      <c r="G157" s="4" t="s">
        <v>366</v>
      </c>
      <c r="H157" s="4" t="s">
        <v>28</v>
      </c>
      <c r="I157" s="4" t="s">
        <v>960</v>
      </c>
      <c r="J157" s="4" t="s">
        <v>960</v>
      </c>
      <c r="K157" s="4" t="s">
        <v>29</v>
      </c>
      <c r="L157" s="4" t="s">
        <v>1199</v>
      </c>
      <c r="M157" s="4" t="s">
        <v>964</v>
      </c>
      <c r="N157" s="9" t="str">
        <f>HYPERLINK("http://services.igi-global.com/resolvedoi/resolve.aspx?doi=10.4018/978-1-61520-607-0")</f>
        <v>http://services.igi-global.com/resolvedoi/resolve.aspx?doi=10.4018/978-1-61520-607-0</v>
      </c>
    </row>
    <row r="158" spans="1:14" ht="15.75">
      <c r="A158" s="3">
        <v>376</v>
      </c>
      <c r="B158" s="4" t="s">
        <v>0</v>
      </c>
      <c r="C158" s="4" t="s">
        <v>1195</v>
      </c>
      <c r="D158" s="6" t="s">
        <v>546</v>
      </c>
      <c r="E158" s="6" t="s">
        <v>821</v>
      </c>
      <c r="F158" s="4" t="s">
        <v>30</v>
      </c>
      <c r="G158" s="4" t="s">
        <v>367</v>
      </c>
      <c r="H158" s="4" t="s">
        <v>31</v>
      </c>
      <c r="I158" s="4" t="s">
        <v>960</v>
      </c>
      <c r="J158" s="4" t="s">
        <v>960</v>
      </c>
      <c r="K158" s="4" t="s">
        <v>32</v>
      </c>
      <c r="L158" s="4" t="s">
        <v>1206</v>
      </c>
      <c r="M158" s="4" t="s">
        <v>962</v>
      </c>
      <c r="N158" s="9" t="str">
        <f>HYPERLINK("http://services.igi-global.com/resolvedoi/resolve.aspx?doi=10.4018/978-1-61520-819-7")</f>
        <v>http://services.igi-global.com/resolvedoi/resolve.aspx?doi=10.4018/978-1-61520-819-7</v>
      </c>
    </row>
    <row r="159" spans="1:14" ht="15.75">
      <c r="A159" s="3">
        <v>377</v>
      </c>
      <c r="B159" s="4" t="s">
        <v>0</v>
      </c>
      <c r="C159" s="4" t="s">
        <v>1195</v>
      </c>
      <c r="D159" s="6" t="s">
        <v>547</v>
      </c>
      <c r="E159" s="6" t="s">
        <v>822</v>
      </c>
      <c r="F159" s="4" t="s">
        <v>33</v>
      </c>
      <c r="G159" s="4" t="s">
        <v>368</v>
      </c>
      <c r="H159" s="4" t="s">
        <v>34</v>
      </c>
      <c r="I159" s="4" t="s">
        <v>960</v>
      </c>
      <c r="J159" s="4" t="s">
        <v>960</v>
      </c>
      <c r="K159" s="4" t="s">
        <v>35</v>
      </c>
      <c r="L159" s="4" t="s">
        <v>1206</v>
      </c>
      <c r="M159" s="4" t="s">
        <v>964</v>
      </c>
      <c r="N159" s="9" t="str">
        <f>HYPERLINK("http://services.igi-global.com/resolvedoi/resolve.aspx?doi=10.4018/978-1-60566-818-5")</f>
        <v>http://services.igi-global.com/resolvedoi/resolve.aspx?doi=10.4018/978-1-60566-818-5</v>
      </c>
    </row>
    <row r="160" spans="1:14" ht="15.75">
      <c r="A160" s="3">
        <v>378</v>
      </c>
      <c r="B160" s="4" t="s">
        <v>0</v>
      </c>
      <c r="C160" s="4" t="s">
        <v>1006</v>
      </c>
      <c r="D160" s="6" t="s">
        <v>548</v>
      </c>
      <c r="E160" s="6" t="s">
        <v>823</v>
      </c>
      <c r="F160" s="4" t="s">
        <v>36</v>
      </c>
      <c r="G160" s="4" t="s">
        <v>369</v>
      </c>
      <c r="H160" s="4" t="s">
        <v>37</v>
      </c>
      <c r="I160" s="4" t="s">
        <v>960</v>
      </c>
      <c r="J160" s="4" t="s">
        <v>960</v>
      </c>
      <c r="K160" s="4" t="s">
        <v>38</v>
      </c>
      <c r="L160" s="4" t="s">
        <v>1206</v>
      </c>
      <c r="M160" s="4" t="s">
        <v>964</v>
      </c>
      <c r="N160" s="9" t="str">
        <f>HYPERLINK("http://services.igi-global.com/resolvedoi/resolve.aspx?doi=10.4018/978-1-60566-748-5")</f>
        <v>http://services.igi-global.com/resolvedoi/resolve.aspx?doi=10.4018/978-1-60566-748-5</v>
      </c>
    </row>
    <row r="161" spans="1:14" ht="15.75">
      <c r="A161" s="3">
        <v>379</v>
      </c>
      <c r="B161" s="4" t="s">
        <v>0</v>
      </c>
      <c r="C161" s="4" t="s">
        <v>1006</v>
      </c>
      <c r="D161" s="6" t="s">
        <v>549</v>
      </c>
      <c r="E161" s="6" t="s">
        <v>824</v>
      </c>
      <c r="F161" s="4" t="s">
        <v>39</v>
      </c>
      <c r="G161" s="4" t="s">
        <v>370</v>
      </c>
      <c r="H161" s="4" t="s">
        <v>40</v>
      </c>
      <c r="I161" s="4" t="s">
        <v>960</v>
      </c>
      <c r="J161" s="4" t="s">
        <v>960</v>
      </c>
      <c r="K161" s="4" t="s">
        <v>41</v>
      </c>
      <c r="L161" s="4" t="s">
        <v>1206</v>
      </c>
      <c r="M161" s="4" t="s">
        <v>964</v>
      </c>
      <c r="N161" s="9" t="str">
        <f>HYPERLINK("http://services.igi-global.com/resolvedoi/resolve.aspx?doi=10.4018/978-1-60566-908-3")</f>
        <v>http://services.igi-global.com/resolvedoi/resolve.aspx?doi=10.4018/978-1-60566-908-3</v>
      </c>
    </row>
    <row r="162" spans="1:14" ht="15.75">
      <c r="A162" s="3">
        <v>380</v>
      </c>
      <c r="B162" s="4" t="s">
        <v>0</v>
      </c>
      <c r="C162" s="4" t="s">
        <v>1006</v>
      </c>
      <c r="D162" s="6" t="s">
        <v>1191</v>
      </c>
      <c r="E162" s="6" t="s">
        <v>825</v>
      </c>
      <c r="F162" s="4" t="s">
        <v>42</v>
      </c>
      <c r="G162" s="4" t="s">
        <v>371</v>
      </c>
      <c r="H162" s="4" t="s">
        <v>43</v>
      </c>
      <c r="I162" s="4" t="s">
        <v>960</v>
      </c>
      <c r="J162" s="4" t="s">
        <v>960</v>
      </c>
      <c r="K162" s="4" t="s">
        <v>44</v>
      </c>
      <c r="L162" s="4" t="s">
        <v>1206</v>
      </c>
      <c r="M162" s="4" t="s">
        <v>966</v>
      </c>
      <c r="N162" s="9" t="str">
        <f>HYPERLINK("http://services.igi-global.com/resolvedoi/resolve.aspx?doi=10.4018/978-1-60566-188-9")</f>
        <v>http://services.igi-global.com/resolvedoi/resolve.aspx?doi=10.4018/978-1-60566-188-9</v>
      </c>
    </row>
    <row r="163" spans="1:14" ht="15.75">
      <c r="A163" s="3">
        <v>381</v>
      </c>
      <c r="B163" s="4" t="s">
        <v>0</v>
      </c>
      <c r="C163" s="4" t="s">
        <v>1006</v>
      </c>
      <c r="D163" s="6" t="s">
        <v>654</v>
      </c>
      <c r="E163" s="6" t="s">
        <v>826</v>
      </c>
      <c r="F163" s="4" t="s">
        <v>45</v>
      </c>
      <c r="G163" s="4" t="s">
        <v>372</v>
      </c>
      <c r="H163" s="4" t="s">
        <v>46</v>
      </c>
      <c r="I163" s="4" t="s">
        <v>960</v>
      </c>
      <c r="J163" s="4" t="s">
        <v>960</v>
      </c>
      <c r="K163" s="4" t="s">
        <v>1015</v>
      </c>
      <c r="L163" s="4" t="s">
        <v>1206</v>
      </c>
      <c r="M163" s="4" t="s">
        <v>964</v>
      </c>
      <c r="N163" s="9" t="str">
        <f>HYPERLINK("http://services.igi-global.com/resolvedoi/resolve.aspx?doi=10.4018/978-1-60566-717-1")</f>
        <v>http://services.igi-global.com/resolvedoi/resolve.aspx?doi=10.4018/978-1-60566-717-1</v>
      </c>
    </row>
    <row r="164" spans="1:14" ht="15.75">
      <c r="A164" s="3">
        <v>382</v>
      </c>
      <c r="B164" s="4" t="s">
        <v>0</v>
      </c>
      <c r="C164" s="4" t="s">
        <v>1050</v>
      </c>
      <c r="D164" s="6" t="s">
        <v>550</v>
      </c>
      <c r="E164" s="6" t="s">
        <v>827</v>
      </c>
      <c r="F164" s="4" t="s">
        <v>47</v>
      </c>
      <c r="G164" s="4" t="s">
        <v>373</v>
      </c>
      <c r="H164" s="4" t="s">
        <v>48</v>
      </c>
      <c r="I164" s="4" t="s">
        <v>960</v>
      </c>
      <c r="J164" s="4" t="s">
        <v>960</v>
      </c>
      <c r="K164" s="4" t="s">
        <v>49</v>
      </c>
      <c r="L164" s="4" t="s">
        <v>1206</v>
      </c>
      <c r="M164" s="4" t="s">
        <v>962</v>
      </c>
      <c r="N164" s="9" t="str">
        <f>HYPERLINK("http://services.igi-global.com/resolvedoi/resolve.aspx?doi=10.4018/978-1-60960-141-6")</f>
        <v>http://services.igi-global.com/resolvedoi/resolve.aspx?doi=10.4018/978-1-60960-141-6</v>
      </c>
    </row>
    <row r="165" spans="1:14" ht="15.75">
      <c r="A165" s="3">
        <v>383</v>
      </c>
      <c r="B165" s="4" t="s">
        <v>0</v>
      </c>
      <c r="C165" s="4" t="s">
        <v>1050</v>
      </c>
      <c r="D165" s="6" t="s">
        <v>551</v>
      </c>
      <c r="E165" s="6" t="s">
        <v>828</v>
      </c>
      <c r="F165" s="4" t="s">
        <v>50</v>
      </c>
      <c r="G165" s="4" t="s">
        <v>374</v>
      </c>
      <c r="H165" s="4" t="s">
        <v>51</v>
      </c>
      <c r="I165" s="4" t="s">
        <v>960</v>
      </c>
      <c r="J165" s="4" t="s">
        <v>960</v>
      </c>
      <c r="K165" s="4" t="s">
        <v>52</v>
      </c>
      <c r="L165" s="4" t="s">
        <v>1206</v>
      </c>
      <c r="M165" s="4" t="s">
        <v>962</v>
      </c>
      <c r="N165" s="9" t="str">
        <f>HYPERLINK("http://services.igi-global.com/resolvedoi/resolve.aspx?doi=10.4018/978-1-61692-854-4")</f>
        <v>http://services.igi-global.com/resolvedoi/resolve.aspx?doi=10.4018/978-1-61692-854-4</v>
      </c>
    </row>
    <row r="166" spans="1:14" ht="15.75">
      <c r="A166" s="3">
        <v>384</v>
      </c>
      <c r="B166" s="4" t="s">
        <v>0</v>
      </c>
      <c r="C166" s="4" t="s">
        <v>1050</v>
      </c>
      <c r="D166" s="6" t="s">
        <v>552</v>
      </c>
      <c r="E166" s="6" t="s">
        <v>829</v>
      </c>
      <c r="F166" s="4" t="s">
        <v>53</v>
      </c>
      <c r="G166" s="4" t="s">
        <v>375</v>
      </c>
      <c r="H166" s="4" t="s">
        <v>54</v>
      </c>
      <c r="I166" s="4" t="s">
        <v>960</v>
      </c>
      <c r="J166" s="4" t="s">
        <v>960</v>
      </c>
      <c r="K166" s="4" t="s">
        <v>55</v>
      </c>
      <c r="L166" s="4" t="s">
        <v>1206</v>
      </c>
      <c r="M166" s="4" t="s">
        <v>964</v>
      </c>
      <c r="N166" s="9" t="str">
        <f>HYPERLINK("http://services.igi-global.com/resolvedoi/resolve.aspx?doi=10.4018/978-1-60566-828-4")</f>
        <v>http://services.igi-global.com/resolvedoi/resolve.aspx?doi=10.4018/978-1-60566-828-4</v>
      </c>
    </row>
    <row r="167" spans="1:14" ht="15.75">
      <c r="A167" s="3">
        <v>385</v>
      </c>
      <c r="B167" s="4" t="s">
        <v>0</v>
      </c>
      <c r="C167" s="4" t="s">
        <v>1050</v>
      </c>
      <c r="D167" s="6" t="s">
        <v>553</v>
      </c>
      <c r="E167" s="6" t="s">
        <v>830</v>
      </c>
      <c r="F167" s="4" t="s">
        <v>56</v>
      </c>
      <c r="G167" s="4" t="s">
        <v>376</v>
      </c>
      <c r="H167" s="4" t="s">
        <v>57</v>
      </c>
      <c r="I167" s="4" t="s">
        <v>960</v>
      </c>
      <c r="J167" s="4" t="s">
        <v>960</v>
      </c>
      <c r="K167" s="4" t="s">
        <v>58</v>
      </c>
      <c r="L167" s="4" t="s">
        <v>1206</v>
      </c>
      <c r="M167" s="4" t="s">
        <v>966</v>
      </c>
      <c r="N167" s="9" t="str">
        <f>HYPERLINK("http://services.igi-global.com/resolvedoi/resolve.aspx?doi=10.4018/978-1-59904-814-7")</f>
        <v>http://services.igi-global.com/resolvedoi/resolve.aspx?doi=10.4018/978-1-59904-814-7</v>
      </c>
    </row>
    <row r="168" spans="1:14" ht="15.75">
      <c r="A168" s="3">
        <v>386</v>
      </c>
      <c r="B168" s="4" t="s">
        <v>0</v>
      </c>
      <c r="C168" s="4" t="s">
        <v>1050</v>
      </c>
      <c r="D168" s="6" t="s">
        <v>554</v>
      </c>
      <c r="E168" s="6" t="s">
        <v>831</v>
      </c>
      <c r="F168" s="4" t="s">
        <v>59</v>
      </c>
      <c r="G168" s="4" t="s">
        <v>377</v>
      </c>
      <c r="H168" s="4" t="s">
        <v>60</v>
      </c>
      <c r="I168" s="4" t="s">
        <v>960</v>
      </c>
      <c r="J168" s="4" t="s">
        <v>960</v>
      </c>
      <c r="K168" s="4" t="s">
        <v>61</v>
      </c>
      <c r="L168" s="4" t="s">
        <v>1206</v>
      </c>
      <c r="M168" s="4" t="s">
        <v>962</v>
      </c>
      <c r="N168" s="9" t="str">
        <f>HYPERLINK("http://services.igi-global.com/resolvedoi/resolve.aspx?doi=10.4018/978-1-60960-541-4")</f>
        <v>http://services.igi-global.com/resolvedoi/resolve.aspx?doi=10.4018/978-1-60960-541-4</v>
      </c>
    </row>
    <row r="169" spans="1:14" ht="15.75">
      <c r="A169" s="3">
        <v>387</v>
      </c>
      <c r="B169" s="4" t="s">
        <v>0</v>
      </c>
      <c r="C169" s="4" t="s">
        <v>1050</v>
      </c>
      <c r="D169" s="6" t="s">
        <v>555</v>
      </c>
      <c r="E169" s="6" t="s">
        <v>832</v>
      </c>
      <c r="F169" s="4" t="s">
        <v>62</v>
      </c>
      <c r="G169" s="4" t="s">
        <v>378</v>
      </c>
      <c r="H169" s="4" t="s">
        <v>63</v>
      </c>
      <c r="I169" s="4" t="s">
        <v>960</v>
      </c>
      <c r="J169" s="4" t="s">
        <v>960</v>
      </c>
      <c r="K169" s="4" t="s">
        <v>64</v>
      </c>
      <c r="L169" s="4" t="s">
        <v>1206</v>
      </c>
      <c r="M169" s="4" t="s">
        <v>962</v>
      </c>
      <c r="N169" s="9" t="str">
        <f>HYPERLINK("http://services.igi-global.com/resolvedoi/resolve.aspx?doi=10.4018/978-1-61520-865-4")</f>
        <v>http://services.igi-global.com/resolvedoi/resolve.aspx?doi=10.4018/978-1-61520-865-4</v>
      </c>
    </row>
    <row r="170" spans="1:14" ht="15.75">
      <c r="A170" s="3">
        <v>388</v>
      </c>
      <c r="B170" s="4" t="s">
        <v>0</v>
      </c>
      <c r="C170" s="4" t="s">
        <v>1050</v>
      </c>
      <c r="D170" s="6" t="s">
        <v>556</v>
      </c>
      <c r="E170" s="6" t="s">
        <v>227</v>
      </c>
      <c r="F170" s="4" t="s">
        <v>65</v>
      </c>
      <c r="G170" s="4" t="s">
        <v>379</v>
      </c>
      <c r="H170" s="4" t="s">
        <v>66</v>
      </c>
      <c r="I170" s="4" t="s">
        <v>960</v>
      </c>
      <c r="J170" s="4" t="s">
        <v>960</v>
      </c>
      <c r="K170" s="4" t="s">
        <v>67</v>
      </c>
      <c r="L170" s="4" t="s">
        <v>1206</v>
      </c>
      <c r="M170" s="4" t="s">
        <v>962</v>
      </c>
      <c r="N170" s="9" t="str">
        <f>HYPERLINK("http://services.igi-global.com/resolvedoi/resolve.aspx?doi=10.4018/978-1-61692-789-9")</f>
        <v>http://services.igi-global.com/resolvedoi/resolve.aspx?doi=10.4018/978-1-61692-789-9</v>
      </c>
    </row>
    <row r="171" spans="1:14" ht="15.75">
      <c r="A171" s="3">
        <v>389</v>
      </c>
      <c r="B171" s="4" t="s">
        <v>0</v>
      </c>
      <c r="C171" s="4" t="s">
        <v>1050</v>
      </c>
      <c r="D171" s="6" t="s">
        <v>551</v>
      </c>
      <c r="E171" s="6" t="s">
        <v>228</v>
      </c>
      <c r="F171" s="4" t="s">
        <v>68</v>
      </c>
      <c r="G171" s="4" t="s">
        <v>380</v>
      </c>
      <c r="H171" s="4" t="s">
        <v>69</v>
      </c>
      <c r="I171" s="4" t="s">
        <v>960</v>
      </c>
      <c r="J171" s="4" t="s">
        <v>960</v>
      </c>
      <c r="K171" s="4" t="s">
        <v>70</v>
      </c>
      <c r="L171" s="4" t="s">
        <v>1206</v>
      </c>
      <c r="M171" s="4" t="s">
        <v>962</v>
      </c>
      <c r="N171" s="9" t="str">
        <f>HYPERLINK("http://services.igi-global.com/resolvedoi/resolve.aspx?doi=10.4018/978-1-61692-849-0")</f>
        <v>http://services.igi-global.com/resolvedoi/resolve.aspx?doi=10.4018/978-1-61692-849-0</v>
      </c>
    </row>
    <row r="172" spans="1:14" ht="15.75">
      <c r="A172" s="3">
        <v>390</v>
      </c>
      <c r="B172" s="4" t="s">
        <v>0</v>
      </c>
      <c r="C172" s="4" t="s">
        <v>1050</v>
      </c>
      <c r="D172" s="6" t="s">
        <v>557</v>
      </c>
      <c r="E172" s="6" t="s">
        <v>229</v>
      </c>
      <c r="F172" s="4" t="s">
        <v>71</v>
      </c>
      <c r="G172" s="4" t="s">
        <v>381</v>
      </c>
      <c r="H172" s="4" t="s">
        <v>72</v>
      </c>
      <c r="I172" s="4" t="s">
        <v>960</v>
      </c>
      <c r="J172" s="4" t="s">
        <v>960</v>
      </c>
      <c r="K172" s="4" t="s">
        <v>73</v>
      </c>
      <c r="L172" s="4" t="s">
        <v>1206</v>
      </c>
      <c r="M172" s="4" t="s">
        <v>962</v>
      </c>
      <c r="N172" s="9" t="str">
        <f>HYPERLINK("http://services.igi-global.com/resolvedoi/resolve.aspx?doi=10.4018/978-1-60960-150-8")</f>
        <v>http://services.igi-global.com/resolvedoi/resolve.aspx?doi=10.4018/978-1-60960-150-8</v>
      </c>
    </row>
    <row r="173" spans="1:14" ht="15.75">
      <c r="A173" s="3">
        <v>391</v>
      </c>
      <c r="B173" s="4" t="s">
        <v>0</v>
      </c>
      <c r="C173" s="4" t="s">
        <v>1050</v>
      </c>
      <c r="D173" s="6" t="s">
        <v>558</v>
      </c>
      <c r="E173" s="6" t="s">
        <v>230</v>
      </c>
      <c r="F173" s="4" t="s">
        <v>74</v>
      </c>
      <c r="G173" s="4" t="s">
        <v>382</v>
      </c>
      <c r="H173" s="4" t="s">
        <v>75</v>
      </c>
      <c r="I173" s="4" t="s">
        <v>960</v>
      </c>
      <c r="J173" s="4" t="s">
        <v>960</v>
      </c>
      <c r="K173" s="4" t="s">
        <v>76</v>
      </c>
      <c r="L173" s="4" t="s">
        <v>1206</v>
      </c>
      <c r="M173" s="4" t="s">
        <v>962</v>
      </c>
      <c r="N173" s="9" t="str">
        <f>HYPERLINK("http://services.igi-global.com/resolvedoi/resolve.aspx?doi=10.4018/978-1-60960-114-0")</f>
        <v>http://services.igi-global.com/resolvedoi/resolve.aspx?doi=10.4018/978-1-60960-114-0</v>
      </c>
    </row>
    <row r="174" spans="1:14" ht="15.75">
      <c r="A174" s="3">
        <v>392</v>
      </c>
      <c r="B174" s="4" t="s">
        <v>0</v>
      </c>
      <c r="C174" s="4" t="s">
        <v>1050</v>
      </c>
      <c r="D174" s="6" t="s">
        <v>1189</v>
      </c>
      <c r="E174" s="6" t="s">
        <v>231</v>
      </c>
      <c r="F174" s="4" t="s">
        <v>77</v>
      </c>
      <c r="G174" s="4" t="s">
        <v>383</v>
      </c>
      <c r="H174" s="4" t="s">
        <v>78</v>
      </c>
      <c r="I174" s="4" t="s">
        <v>960</v>
      </c>
      <c r="J174" s="4" t="s">
        <v>960</v>
      </c>
      <c r="K174" s="4" t="s">
        <v>79</v>
      </c>
      <c r="L174" s="4" t="s">
        <v>1199</v>
      </c>
      <c r="M174" s="4" t="s">
        <v>964</v>
      </c>
      <c r="N174" s="9" t="str">
        <f>HYPERLINK("http://services.igi-global.com/resolvedoi/resolve.aspx?doi=10.4018/978-1-61520-619-3")</f>
        <v>http://services.igi-global.com/resolvedoi/resolve.aspx?doi=10.4018/978-1-61520-619-3</v>
      </c>
    </row>
    <row r="175" spans="1:14" ht="15.75">
      <c r="A175" s="3">
        <v>393</v>
      </c>
      <c r="B175" s="4" t="s">
        <v>0</v>
      </c>
      <c r="C175" s="4" t="s">
        <v>1050</v>
      </c>
      <c r="D175" s="6" t="s">
        <v>559</v>
      </c>
      <c r="E175" s="6" t="s">
        <v>232</v>
      </c>
      <c r="F175" s="4" t="s">
        <v>80</v>
      </c>
      <c r="G175" s="4" t="s">
        <v>384</v>
      </c>
      <c r="H175" s="4" t="s">
        <v>81</v>
      </c>
      <c r="I175" s="4" t="s">
        <v>960</v>
      </c>
      <c r="J175" s="4" t="s">
        <v>960</v>
      </c>
      <c r="K175" s="4" t="s">
        <v>82</v>
      </c>
      <c r="L175" s="4" t="s">
        <v>1206</v>
      </c>
      <c r="M175" s="4" t="s">
        <v>962</v>
      </c>
      <c r="N175" s="9" t="str">
        <f>HYPERLINK("http://services.igi-global.com/resolvedoi/resolve.aspx?doi=10.4018/978-1-60960-547-6")</f>
        <v>http://services.igi-global.com/resolvedoi/resolve.aspx?doi=10.4018/978-1-60960-547-6</v>
      </c>
    </row>
    <row r="176" spans="1:14" ht="15.75">
      <c r="A176" s="3">
        <v>394</v>
      </c>
      <c r="B176" s="4" t="s">
        <v>0</v>
      </c>
      <c r="C176" s="4" t="s">
        <v>1096</v>
      </c>
      <c r="D176" s="6" t="s">
        <v>560</v>
      </c>
      <c r="E176" s="6" t="s">
        <v>233</v>
      </c>
      <c r="F176" s="4" t="s">
        <v>83</v>
      </c>
      <c r="G176" s="4" t="s">
        <v>385</v>
      </c>
      <c r="H176" s="4" t="s">
        <v>84</v>
      </c>
      <c r="I176" s="4" t="s">
        <v>960</v>
      </c>
      <c r="J176" s="4" t="s">
        <v>960</v>
      </c>
      <c r="K176" s="4" t="s">
        <v>85</v>
      </c>
      <c r="L176" s="4" t="s">
        <v>1206</v>
      </c>
      <c r="M176" s="4" t="s">
        <v>964</v>
      </c>
      <c r="N176" s="9" t="str">
        <f>HYPERLINK("http://services.igi-global.com/resolvedoi/resolve.aspx?doi=10.4018/978-1-60566-737-9")</f>
        <v>http://services.igi-global.com/resolvedoi/resolve.aspx?doi=10.4018/978-1-60566-737-9</v>
      </c>
    </row>
    <row r="177" spans="1:14" ht="15.75">
      <c r="A177" s="3">
        <v>395</v>
      </c>
      <c r="B177" s="4" t="s">
        <v>0</v>
      </c>
      <c r="C177" s="4" t="s">
        <v>1096</v>
      </c>
      <c r="D177" s="6" t="s">
        <v>543</v>
      </c>
      <c r="E177" s="6" t="s">
        <v>234</v>
      </c>
      <c r="F177" s="4" t="s">
        <v>86</v>
      </c>
      <c r="G177" s="4" t="s">
        <v>386</v>
      </c>
      <c r="H177" s="4" t="s">
        <v>87</v>
      </c>
      <c r="I177" s="4" t="s">
        <v>960</v>
      </c>
      <c r="J177" s="4" t="s">
        <v>960</v>
      </c>
      <c r="K177" s="4" t="s">
        <v>217</v>
      </c>
      <c r="L177" s="4" t="s">
        <v>1206</v>
      </c>
      <c r="M177" s="4" t="s">
        <v>962</v>
      </c>
      <c r="N177" s="9" t="str">
        <f>HYPERLINK("http://services.igi-global.com/resolvedoi/resolve.aspx?doi=10.4018/978-1-61692-846-9")</f>
        <v>http://services.igi-global.com/resolvedoi/resolve.aspx?doi=10.4018/978-1-61692-846-9</v>
      </c>
    </row>
    <row r="178" spans="1:14" ht="15.75">
      <c r="A178" s="3">
        <v>396</v>
      </c>
      <c r="B178" s="4" t="s">
        <v>0</v>
      </c>
      <c r="C178" s="4" t="s">
        <v>1111</v>
      </c>
      <c r="D178" s="6" t="s">
        <v>561</v>
      </c>
      <c r="E178" s="6" t="s">
        <v>235</v>
      </c>
      <c r="F178" s="4" t="s">
        <v>88</v>
      </c>
      <c r="G178" s="4" t="s">
        <v>387</v>
      </c>
      <c r="H178" s="4" t="s">
        <v>89</v>
      </c>
      <c r="I178" s="4" t="s">
        <v>960</v>
      </c>
      <c r="J178" s="4" t="s">
        <v>960</v>
      </c>
      <c r="K178" s="4" t="s">
        <v>90</v>
      </c>
      <c r="L178" s="4" t="s">
        <v>1206</v>
      </c>
      <c r="M178" s="4" t="s">
        <v>962</v>
      </c>
      <c r="N178" s="9" t="str">
        <f>HYPERLINK("http://services.igi-global.com/resolvedoi/resolve.aspx?doi=10.4018/978-1-60960-551-3")</f>
        <v>http://services.igi-global.com/resolvedoi/resolve.aspx?doi=10.4018/978-1-60960-551-3</v>
      </c>
    </row>
    <row r="179" spans="1:14" ht="15.75">
      <c r="A179" s="3">
        <v>397</v>
      </c>
      <c r="B179" s="4" t="s">
        <v>0</v>
      </c>
      <c r="C179" s="4" t="s">
        <v>1111</v>
      </c>
      <c r="D179" s="6" t="s">
        <v>562</v>
      </c>
      <c r="E179" s="6" t="s">
        <v>236</v>
      </c>
      <c r="F179" s="4" t="s">
        <v>91</v>
      </c>
      <c r="G179" s="4" t="s">
        <v>388</v>
      </c>
      <c r="H179" s="4" t="s">
        <v>92</v>
      </c>
      <c r="I179" s="4" t="s">
        <v>960</v>
      </c>
      <c r="J179" s="4" t="s">
        <v>960</v>
      </c>
      <c r="K179" s="4" t="s">
        <v>93</v>
      </c>
      <c r="L179" s="4" t="s">
        <v>1206</v>
      </c>
      <c r="M179" s="4" t="s">
        <v>962</v>
      </c>
      <c r="N179" s="9" t="str">
        <f>HYPERLINK("http://services.igi-global.com/resolvedoi/resolve.aspx?doi=10.4018/978-1-60960-617-6")</f>
        <v>http://services.igi-global.com/resolvedoi/resolve.aspx?doi=10.4018/978-1-60960-617-6</v>
      </c>
    </row>
    <row r="180" spans="1:14" ht="15.75">
      <c r="A180" s="3">
        <v>398</v>
      </c>
      <c r="B180" s="4" t="s">
        <v>0</v>
      </c>
      <c r="C180" s="4" t="s">
        <v>1111</v>
      </c>
      <c r="D180" s="6" t="s">
        <v>563</v>
      </c>
      <c r="E180" s="6" t="s">
        <v>237</v>
      </c>
      <c r="F180" s="4" t="s">
        <v>94</v>
      </c>
      <c r="G180" s="4" t="s">
        <v>389</v>
      </c>
      <c r="H180" s="4" t="s">
        <v>95</v>
      </c>
      <c r="I180" s="4" t="s">
        <v>960</v>
      </c>
      <c r="J180" s="4" t="s">
        <v>960</v>
      </c>
      <c r="K180" s="4" t="s">
        <v>96</v>
      </c>
      <c r="L180" s="4" t="s">
        <v>1124</v>
      </c>
      <c r="M180" s="4" t="s">
        <v>962</v>
      </c>
      <c r="N180" s="9" t="str">
        <f>HYPERLINK("http://services.igi-global.com/resolvedoi/resolve.aspx?doi=10.4018/978-1-61520-915-6")</f>
        <v>http://services.igi-global.com/resolvedoi/resolve.aspx?doi=10.4018/978-1-61520-915-6</v>
      </c>
    </row>
    <row r="181" spans="1:14" ht="15.75">
      <c r="A181" s="3">
        <v>399</v>
      </c>
      <c r="B181" s="4" t="s">
        <v>0</v>
      </c>
      <c r="C181" s="4" t="s">
        <v>1111</v>
      </c>
      <c r="D181" s="6" t="s">
        <v>544</v>
      </c>
      <c r="E181" s="6" t="s">
        <v>238</v>
      </c>
      <c r="F181" s="4" t="s">
        <v>97</v>
      </c>
      <c r="G181" s="4" t="s">
        <v>390</v>
      </c>
      <c r="H181" s="4" t="s">
        <v>98</v>
      </c>
      <c r="I181" s="4" t="s">
        <v>960</v>
      </c>
      <c r="J181" s="4" t="s">
        <v>960</v>
      </c>
      <c r="K181" s="4" t="s">
        <v>99</v>
      </c>
      <c r="L181" s="4" t="s">
        <v>1206</v>
      </c>
      <c r="M181" s="4" t="s">
        <v>962</v>
      </c>
      <c r="N181" s="9" t="str">
        <f>HYPERLINK("http://services.igi-global.com/resolvedoi/resolve.aspx?doi=10.4018/978-1-60960-595-7")</f>
        <v>http://services.igi-global.com/resolvedoi/resolve.aspx?doi=10.4018/978-1-60960-595-7</v>
      </c>
    </row>
    <row r="182" spans="1:14" ht="15.75">
      <c r="A182" s="3">
        <v>400</v>
      </c>
      <c r="B182" s="4" t="s">
        <v>0</v>
      </c>
      <c r="C182" s="4" t="s">
        <v>1111</v>
      </c>
      <c r="D182" s="6" t="s">
        <v>561</v>
      </c>
      <c r="E182" s="6" t="s">
        <v>239</v>
      </c>
      <c r="F182" s="4" t="s">
        <v>100</v>
      </c>
      <c r="G182" s="4" t="s">
        <v>391</v>
      </c>
      <c r="H182" s="4" t="s">
        <v>101</v>
      </c>
      <c r="I182" s="4" t="s">
        <v>960</v>
      </c>
      <c r="J182" s="4" t="s">
        <v>960</v>
      </c>
      <c r="K182" s="4" t="s">
        <v>102</v>
      </c>
      <c r="L182" s="4" t="s">
        <v>1206</v>
      </c>
      <c r="M182" s="4" t="s">
        <v>962</v>
      </c>
      <c r="N182" s="9" t="str">
        <f>HYPERLINK("http://services.igi-global.com/resolvedoi/resolve.aspx?doi=10.4018/978-1-61692-859-9")</f>
        <v>http://services.igi-global.com/resolvedoi/resolve.aspx?doi=10.4018/978-1-61692-859-9</v>
      </c>
    </row>
    <row r="183" spans="1:14" ht="15.75">
      <c r="A183" s="3">
        <v>401</v>
      </c>
      <c r="B183" s="4" t="s">
        <v>0</v>
      </c>
      <c r="C183" s="4" t="s">
        <v>1111</v>
      </c>
      <c r="D183" s="6" t="s">
        <v>564</v>
      </c>
      <c r="E183" s="6" t="s">
        <v>240</v>
      </c>
      <c r="F183" s="4" t="s">
        <v>103</v>
      </c>
      <c r="G183" s="4" t="s">
        <v>392</v>
      </c>
      <c r="H183" s="4" t="s">
        <v>104</v>
      </c>
      <c r="I183" s="4" t="s">
        <v>960</v>
      </c>
      <c r="J183" s="4" t="s">
        <v>960</v>
      </c>
      <c r="K183" s="4" t="s">
        <v>105</v>
      </c>
      <c r="L183" s="4" t="s">
        <v>1124</v>
      </c>
      <c r="M183" s="4" t="s">
        <v>962</v>
      </c>
      <c r="N183" s="9" t="str">
        <f>HYPERLINK("http://services.igi-global.com/resolvedoi/resolve.aspx?doi=10.4018/978-1-60566-898-7")</f>
        <v>http://services.igi-global.com/resolvedoi/resolve.aspx?doi=10.4018/978-1-60566-898-7</v>
      </c>
    </row>
    <row r="184" spans="1:14" ht="15.75">
      <c r="A184" s="3">
        <v>402</v>
      </c>
      <c r="B184" s="4" t="s">
        <v>0</v>
      </c>
      <c r="C184" s="4" t="s">
        <v>1143</v>
      </c>
      <c r="D184" s="6" t="s">
        <v>565</v>
      </c>
      <c r="E184" s="6" t="s">
        <v>241</v>
      </c>
      <c r="F184" s="4" t="s">
        <v>106</v>
      </c>
      <c r="G184" s="4" t="s">
        <v>393</v>
      </c>
      <c r="H184" s="4" t="s">
        <v>107</v>
      </c>
      <c r="I184" s="4" t="s">
        <v>960</v>
      </c>
      <c r="J184" s="4" t="s">
        <v>960</v>
      </c>
      <c r="K184" s="4" t="s">
        <v>108</v>
      </c>
      <c r="L184" s="4" t="s">
        <v>1199</v>
      </c>
      <c r="M184" s="4" t="s">
        <v>964</v>
      </c>
      <c r="N184" s="9" t="str">
        <f>HYPERLINK("http://services.igi-global.com/resolvedoi/resolve.aspx?doi=10.4018/978-1-61520-629-2")</f>
        <v>http://services.igi-global.com/resolvedoi/resolve.aspx?doi=10.4018/978-1-61520-629-2</v>
      </c>
    </row>
    <row r="185" spans="1:14" ht="15.75">
      <c r="A185" s="3">
        <v>403</v>
      </c>
      <c r="B185" s="4" t="s">
        <v>0</v>
      </c>
      <c r="C185" s="4" t="s">
        <v>1143</v>
      </c>
      <c r="D185" s="6" t="s">
        <v>1192</v>
      </c>
      <c r="E185" s="6" t="s">
        <v>242</v>
      </c>
      <c r="F185" s="4" t="s">
        <v>109</v>
      </c>
      <c r="G185" s="4" t="s">
        <v>394</v>
      </c>
      <c r="H185" s="4" t="s">
        <v>110</v>
      </c>
      <c r="I185" s="4" t="s">
        <v>960</v>
      </c>
      <c r="J185" s="4" t="s">
        <v>960</v>
      </c>
      <c r="K185" s="4" t="s">
        <v>111</v>
      </c>
      <c r="L185" s="4" t="s">
        <v>1206</v>
      </c>
      <c r="M185" s="4" t="s">
        <v>964</v>
      </c>
      <c r="N185" s="9" t="str">
        <f>HYPERLINK("http://services.igi-global.com/resolvedoi/resolve.aspx?doi=10.4018/978-1-61520-767-1")</f>
        <v>http://services.igi-global.com/resolvedoi/resolve.aspx?doi=10.4018/978-1-61520-767-1</v>
      </c>
    </row>
    <row r="186" spans="1:14" ht="15.75">
      <c r="A186" s="3">
        <v>404</v>
      </c>
      <c r="B186" s="4" t="s">
        <v>0</v>
      </c>
      <c r="C186" s="4" t="s">
        <v>1143</v>
      </c>
      <c r="D186" s="6" t="s">
        <v>566</v>
      </c>
      <c r="E186" s="6" t="s">
        <v>243</v>
      </c>
      <c r="F186" s="4" t="s">
        <v>112</v>
      </c>
      <c r="G186" s="4" t="s">
        <v>395</v>
      </c>
      <c r="H186" s="4" t="s">
        <v>113</v>
      </c>
      <c r="I186" s="4" t="s">
        <v>960</v>
      </c>
      <c r="J186" s="4" t="s">
        <v>960</v>
      </c>
      <c r="K186" s="4" t="s">
        <v>114</v>
      </c>
      <c r="L186" s="4" t="s">
        <v>1199</v>
      </c>
      <c r="M186" s="4" t="s">
        <v>962</v>
      </c>
      <c r="N186" s="9" t="str">
        <f>HYPERLINK("http://services.igi-global.com/resolvedoi/resolve.aspx?doi=10.4018/978-1-61520-617-9")</f>
        <v>http://services.igi-global.com/resolvedoi/resolve.aspx?doi=10.4018/978-1-61520-617-9</v>
      </c>
    </row>
    <row r="187" spans="1:14" ht="15.75">
      <c r="A187" s="3">
        <v>405</v>
      </c>
      <c r="B187" s="4" t="s">
        <v>0</v>
      </c>
      <c r="C187" s="4" t="s">
        <v>1143</v>
      </c>
      <c r="D187" s="6" t="s">
        <v>567</v>
      </c>
      <c r="E187" s="6" t="s">
        <v>244</v>
      </c>
      <c r="F187" s="4" t="s">
        <v>115</v>
      </c>
      <c r="G187" s="4" t="s">
        <v>396</v>
      </c>
      <c r="H187" s="4" t="s">
        <v>116</v>
      </c>
      <c r="I187" s="4" t="s">
        <v>960</v>
      </c>
      <c r="J187" s="4" t="s">
        <v>960</v>
      </c>
      <c r="K187" s="4" t="s">
        <v>117</v>
      </c>
      <c r="L187" s="4" t="s">
        <v>1206</v>
      </c>
      <c r="M187" s="4" t="s">
        <v>962</v>
      </c>
      <c r="N187" s="9" t="str">
        <f>HYPERLINK("http://services.igi-global.com/resolvedoi/resolve.aspx?doi=10.4018/978-1-60566-701-0")</f>
        <v>http://services.igi-global.com/resolvedoi/resolve.aspx?doi=10.4018/978-1-60566-701-0</v>
      </c>
    </row>
    <row r="188" spans="1:14" ht="15.75">
      <c r="A188" s="3">
        <v>406</v>
      </c>
      <c r="B188" s="4" t="s">
        <v>0</v>
      </c>
      <c r="C188" s="4" t="s">
        <v>1143</v>
      </c>
      <c r="D188" s="6" t="s">
        <v>568</v>
      </c>
      <c r="E188" s="6" t="s">
        <v>245</v>
      </c>
      <c r="F188" s="4" t="s">
        <v>959</v>
      </c>
      <c r="G188" s="4" t="s">
        <v>397</v>
      </c>
      <c r="H188" s="4" t="s">
        <v>118</v>
      </c>
      <c r="I188" s="4" t="s">
        <v>960</v>
      </c>
      <c r="J188" s="4" t="s">
        <v>960</v>
      </c>
      <c r="K188" s="4" t="s">
        <v>119</v>
      </c>
      <c r="L188" s="4" t="s">
        <v>994</v>
      </c>
      <c r="M188" s="4" t="s">
        <v>120</v>
      </c>
      <c r="N188" s="9" t="str">
        <f>HYPERLINK("http://services.igi-global.com/resolvedoi/resolve.aspx?doi=10.4018/978-1-878289-98-8")</f>
        <v>http://services.igi-global.com/resolvedoi/resolve.aspx?doi=10.4018/978-1-878289-98-8</v>
      </c>
    </row>
    <row r="189" spans="1:14" ht="15.75">
      <c r="A189" s="3">
        <v>407</v>
      </c>
      <c r="B189" s="4" t="s">
        <v>0</v>
      </c>
      <c r="C189" s="4" t="s">
        <v>1143</v>
      </c>
      <c r="D189" s="6" t="s">
        <v>567</v>
      </c>
      <c r="E189" s="6" t="s">
        <v>246</v>
      </c>
      <c r="F189" s="4" t="s">
        <v>121</v>
      </c>
      <c r="G189" s="4" t="s">
        <v>398</v>
      </c>
      <c r="H189" s="4" t="s">
        <v>122</v>
      </c>
      <c r="I189" s="4" t="s">
        <v>960</v>
      </c>
      <c r="J189" s="4" t="s">
        <v>960</v>
      </c>
      <c r="K189" s="4" t="s">
        <v>123</v>
      </c>
      <c r="L189" s="4" t="s">
        <v>1206</v>
      </c>
      <c r="M189" s="4" t="s">
        <v>962</v>
      </c>
      <c r="N189" s="9" t="str">
        <f>HYPERLINK("http://services.igi-global.com/resolvedoi/resolve.aspx?doi=10.4018/978-1-61692-886-5")</f>
        <v>http://services.igi-global.com/resolvedoi/resolve.aspx?doi=10.4018/978-1-61692-886-5</v>
      </c>
    </row>
    <row r="190" spans="1:14" ht="15.75">
      <c r="A190" s="3">
        <v>408</v>
      </c>
      <c r="B190" s="4" t="s">
        <v>0</v>
      </c>
      <c r="C190" s="4" t="s">
        <v>1171</v>
      </c>
      <c r="D190" s="6" t="s">
        <v>655</v>
      </c>
      <c r="E190" s="6" t="s">
        <v>247</v>
      </c>
      <c r="F190" s="4" t="s">
        <v>124</v>
      </c>
      <c r="G190" s="4" t="s">
        <v>399</v>
      </c>
      <c r="H190" s="4" t="s">
        <v>125</v>
      </c>
      <c r="I190" s="4" t="s">
        <v>960</v>
      </c>
      <c r="J190" s="4" t="s">
        <v>960</v>
      </c>
      <c r="K190" s="4" t="s">
        <v>126</v>
      </c>
      <c r="L190" s="4" t="s">
        <v>1124</v>
      </c>
      <c r="M190" s="4" t="s">
        <v>964</v>
      </c>
      <c r="N190" s="9" t="str">
        <f>HYPERLINK("http://services.igi-global.com/resolvedoi/resolve.aspx?doi=10.4018/978-1-60566-956-4")</f>
        <v>http://services.igi-global.com/resolvedoi/resolve.aspx?doi=10.4018/978-1-60566-956-4</v>
      </c>
    </row>
    <row r="191" spans="1:14" ht="15.75">
      <c r="A191" s="3">
        <v>409</v>
      </c>
      <c r="B191" s="4" t="s">
        <v>0</v>
      </c>
      <c r="C191" s="4" t="s">
        <v>1171</v>
      </c>
      <c r="D191" s="6" t="s">
        <v>569</v>
      </c>
      <c r="E191" s="6" t="s">
        <v>248</v>
      </c>
      <c r="F191" s="4" t="s">
        <v>127</v>
      </c>
      <c r="G191" s="4" t="s">
        <v>400</v>
      </c>
      <c r="H191" s="4" t="s">
        <v>128</v>
      </c>
      <c r="I191" s="4" t="s">
        <v>960</v>
      </c>
      <c r="J191" s="4" t="s">
        <v>960</v>
      </c>
      <c r="K191" s="4" t="s">
        <v>129</v>
      </c>
      <c r="L191" s="4" t="s">
        <v>1124</v>
      </c>
      <c r="M191" s="4" t="s">
        <v>962</v>
      </c>
      <c r="N191" s="9" t="str">
        <f>HYPERLINK("http://services.igi-global.com/resolvedoi/resolve.aspx?doi=10.4018/978-1-61692-843-8")</f>
        <v>http://services.igi-global.com/resolvedoi/resolve.aspx?doi=10.4018/978-1-61692-843-8</v>
      </c>
    </row>
    <row r="192" spans="1:14" ht="15.75">
      <c r="A192" s="3">
        <v>410</v>
      </c>
      <c r="B192" s="4" t="s">
        <v>0</v>
      </c>
      <c r="C192" s="4" t="s">
        <v>1171</v>
      </c>
      <c r="D192" s="6" t="s">
        <v>570</v>
      </c>
      <c r="E192" s="6" t="s">
        <v>249</v>
      </c>
      <c r="F192" s="4" t="s">
        <v>130</v>
      </c>
      <c r="G192" s="4" t="s">
        <v>401</v>
      </c>
      <c r="H192" s="4" t="s">
        <v>131</v>
      </c>
      <c r="I192" s="4" t="s">
        <v>960</v>
      </c>
      <c r="J192" s="4" t="s">
        <v>960</v>
      </c>
      <c r="K192" s="4" t="s">
        <v>132</v>
      </c>
      <c r="L192" s="4" t="s">
        <v>994</v>
      </c>
      <c r="M192" s="4" t="s">
        <v>963</v>
      </c>
      <c r="N192" s="9" t="str">
        <f>HYPERLINK("http://services.igi-global.com/resolvedoi/resolve.aspx?doi=10.4018/978-1-59904-042-4")</f>
        <v>http://services.igi-global.com/resolvedoi/resolve.aspx?doi=10.4018/978-1-59904-042-4</v>
      </c>
    </row>
    <row r="193" spans="1:14" ht="15.75">
      <c r="A193" s="3">
        <v>411</v>
      </c>
      <c r="B193" s="4" t="s">
        <v>0</v>
      </c>
      <c r="C193" s="4" t="s">
        <v>1171</v>
      </c>
      <c r="D193" s="6" t="s">
        <v>571</v>
      </c>
      <c r="E193" s="6" t="s">
        <v>250</v>
      </c>
      <c r="F193" s="4" t="s">
        <v>133</v>
      </c>
      <c r="G193" s="4" t="s">
        <v>402</v>
      </c>
      <c r="H193" s="4" t="s">
        <v>134</v>
      </c>
      <c r="I193" s="4" t="s">
        <v>960</v>
      </c>
      <c r="J193" s="4" t="s">
        <v>960</v>
      </c>
      <c r="K193" s="4" t="s">
        <v>135</v>
      </c>
      <c r="L193" s="4" t="s">
        <v>1124</v>
      </c>
      <c r="M193" s="4" t="s">
        <v>962</v>
      </c>
      <c r="N193" s="9" t="str">
        <f>HYPERLINK("http://services.igi-global.com/resolvedoi/resolve.aspx?doi=10.4018/978-1-60960-872-9")</f>
        <v>http://services.igi-global.com/resolvedoi/resolve.aspx?doi=10.4018/978-1-60960-872-9</v>
      </c>
    </row>
    <row r="194" spans="1:14" ht="15.75">
      <c r="A194" s="3">
        <v>412</v>
      </c>
      <c r="B194" s="4" t="s">
        <v>0</v>
      </c>
      <c r="C194" s="4" t="s">
        <v>525</v>
      </c>
      <c r="D194" s="6" t="s">
        <v>572</v>
      </c>
      <c r="E194" s="6" t="s">
        <v>251</v>
      </c>
      <c r="F194" s="4" t="s">
        <v>136</v>
      </c>
      <c r="G194" s="4" t="s">
        <v>403</v>
      </c>
      <c r="H194" s="4" t="s">
        <v>137</v>
      </c>
      <c r="I194" s="4" t="s">
        <v>960</v>
      </c>
      <c r="J194" s="4" t="s">
        <v>960</v>
      </c>
      <c r="K194" s="4" t="s">
        <v>138</v>
      </c>
      <c r="L194" s="4" t="s">
        <v>1206</v>
      </c>
      <c r="M194" s="4" t="s">
        <v>966</v>
      </c>
      <c r="N194" s="9" t="str">
        <f>HYPERLINK("http://services.igi-global.com/resolvedoi/resolve.aspx?doi=10.4018/978-1-60566-406-4")</f>
        <v>http://services.igi-global.com/resolvedoi/resolve.aspx?doi=10.4018/978-1-60566-406-4</v>
      </c>
    </row>
    <row r="195" spans="1:14" ht="15.75">
      <c r="A195" s="3">
        <v>413</v>
      </c>
      <c r="B195" s="4" t="s">
        <v>0</v>
      </c>
      <c r="C195" s="4" t="s">
        <v>525</v>
      </c>
      <c r="D195" s="6" t="s">
        <v>573</v>
      </c>
      <c r="E195" s="6" t="s">
        <v>252</v>
      </c>
      <c r="F195" s="4" t="s">
        <v>139</v>
      </c>
      <c r="G195" s="4" t="s">
        <v>404</v>
      </c>
      <c r="H195" s="4" t="s">
        <v>140</v>
      </c>
      <c r="I195" s="4" t="s">
        <v>960</v>
      </c>
      <c r="J195" s="4" t="s">
        <v>960</v>
      </c>
      <c r="K195" s="4" t="s">
        <v>141</v>
      </c>
      <c r="L195" s="4" t="s">
        <v>1206</v>
      </c>
      <c r="M195" s="4" t="s">
        <v>962</v>
      </c>
      <c r="N195" s="9" t="str">
        <f>HYPERLINK("http://services.igi-global.com/resolvedoi/resolve.aspx?doi=10.4018/978-1-61692-828-5")</f>
        <v>http://services.igi-global.com/resolvedoi/resolve.aspx?doi=10.4018/978-1-61692-828-5</v>
      </c>
    </row>
    <row r="196" spans="1:14" ht="15.75">
      <c r="A196" s="3">
        <v>414</v>
      </c>
      <c r="B196" s="4" t="s">
        <v>0</v>
      </c>
      <c r="C196" s="4" t="s">
        <v>525</v>
      </c>
      <c r="D196" s="6" t="s">
        <v>574</v>
      </c>
      <c r="E196" s="6" t="s">
        <v>253</v>
      </c>
      <c r="F196" s="4" t="s">
        <v>142</v>
      </c>
      <c r="G196" s="4" t="s">
        <v>405</v>
      </c>
      <c r="H196" s="4" t="s">
        <v>143</v>
      </c>
      <c r="I196" s="4" t="s">
        <v>960</v>
      </c>
      <c r="J196" s="4" t="s">
        <v>960</v>
      </c>
      <c r="K196" s="4" t="s">
        <v>144</v>
      </c>
      <c r="L196" s="4" t="s">
        <v>1206</v>
      </c>
      <c r="M196" s="4" t="s">
        <v>964</v>
      </c>
      <c r="N196" s="9" t="str">
        <f>HYPERLINK("http://services.igi-global.com/resolvedoi/resolve.aspx?doi=10.4018/978-1-61520-717-6")</f>
        <v>http://services.igi-global.com/resolvedoi/resolve.aspx?doi=10.4018/978-1-61520-717-6</v>
      </c>
    </row>
    <row r="197" spans="1:14" ht="15.75">
      <c r="A197" s="3">
        <v>415</v>
      </c>
      <c r="B197" s="4" t="s">
        <v>0</v>
      </c>
      <c r="C197" s="4" t="s">
        <v>525</v>
      </c>
      <c r="D197" s="6" t="s">
        <v>575</v>
      </c>
      <c r="E197" s="6" t="s">
        <v>254</v>
      </c>
      <c r="F197" s="4" t="s">
        <v>145</v>
      </c>
      <c r="G197" s="4" t="s">
        <v>406</v>
      </c>
      <c r="H197" s="4" t="s">
        <v>146</v>
      </c>
      <c r="I197" s="4" t="s">
        <v>960</v>
      </c>
      <c r="J197" s="4" t="s">
        <v>960</v>
      </c>
      <c r="K197" s="4" t="s">
        <v>147</v>
      </c>
      <c r="L197" s="4" t="s">
        <v>1206</v>
      </c>
      <c r="M197" s="4" t="s">
        <v>962</v>
      </c>
      <c r="N197" s="9" t="str">
        <f>HYPERLINK("http://services.igi-global.com/resolvedoi/resolve.aspx?doi=10.4018/978-1-60960-192-8")</f>
        <v>http://services.igi-global.com/resolvedoi/resolve.aspx?doi=10.4018/978-1-60960-192-8</v>
      </c>
    </row>
    <row r="198" spans="1:14" ht="15.75">
      <c r="A198" s="3">
        <v>416</v>
      </c>
      <c r="B198" s="4" t="s">
        <v>0</v>
      </c>
      <c r="C198" s="4" t="s">
        <v>525</v>
      </c>
      <c r="D198" s="6" t="s">
        <v>576</v>
      </c>
      <c r="E198" s="6" t="s">
        <v>255</v>
      </c>
      <c r="F198" s="4" t="s">
        <v>148</v>
      </c>
      <c r="G198" s="4" t="s">
        <v>407</v>
      </c>
      <c r="H198" s="4" t="s">
        <v>149</v>
      </c>
      <c r="I198" s="4" t="s">
        <v>967</v>
      </c>
      <c r="J198" s="4" t="s">
        <v>960</v>
      </c>
      <c r="K198" s="4" t="s">
        <v>150</v>
      </c>
      <c r="L198" s="4" t="s">
        <v>1206</v>
      </c>
      <c r="M198" s="4" t="s">
        <v>964</v>
      </c>
      <c r="N198" s="9" t="str">
        <f>HYPERLINK("http://services.igi-global.com/resolvedoi/resolve.aspx?doi=10.4018/978-1-60566-384-5")</f>
        <v>http://services.igi-global.com/resolvedoi/resolve.aspx?doi=10.4018/978-1-60566-384-5</v>
      </c>
    </row>
    <row r="199" spans="1:14" ht="15.75">
      <c r="A199" s="3">
        <v>417</v>
      </c>
      <c r="B199" s="4" t="s">
        <v>0</v>
      </c>
      <c r="C199" s="4" t="s">
        <v>525</v>
      </c>
      <c r="D199" s="6" t="s">
        <v>577</v>
      </c>
      <c r="E199" s="6" t="s">
        <v>256</v>
      </c>
      <c r="F199" s="4" t="s">
        <v>151</v>
      </c>
      <c r="G199" s="4" t="s">
        <v>408</v>
      </c>
      <c r="H199" s="4" t="s">
        <v>152</v>
      </c>
      <c r="I199" s="4" t="s">
        <v>960</v>
      </c>
      <c r="J199" s="4" t="s">
        <v>960</v>
      </c>
      <c r="K199" s="4" t="s">
        <v>153</v>
      </c>
      <c r="L199" s="4" t="s">
        <v>1206</v>
      </c>
      <c r="M199" s="4" t="s">
        <v>966</v>
      </c>
      <c r="N199" s="9" t="str">
        <f>HYPERLINK("http://services.igi-global.com/resolvedoi/resolve.aspx?doi=10.4018/978-1-59904-789-8")</f>
        <v>http://services.igi-global.com/resolvedoi/resolve.aspx?doi=10.4018/978-1-59904-789-8</v>
      </c>
    </row>
    <row r="200" spans="1:14" ht="15.75">
      <c r="A200" s="3">
        <v>418</v>
      </c>
      <c r="B200" s="4" t="s">
        <v>0</v>
      </c>
      <c r="C200" s="4" t="s">
        <v>525</v>
      </c>
      <c r="D200" s="6" t="s">
        <v>578</v>
      </c>
      <c r="E200" s="6" t="s">
        <v>257</v>
      </c>
      <c r="F200" s="4" t="s">
        <v>154</v>
      </c>
      <c r="G200" s="4" t="s">
        <v>409</v>
      </c>
      <c r="H200" s="4" t="s">
        <v>155</v>
      </c>
      <c r="I200" s="4" t="s">
        <v>960</v>
      </c>
      <c r="J200" s="4" t="s">
        <v>960</v>
      </c>
      <c r="K200" s="4" t="s">
        <v>156</v>
      </c>
      <c r="L200" s="4" t="s">
        <v>1206</v>
      </c>
      <c r="M200" s="4" t="s">
        <v>964</v>
      </c>
      <c r="N200" s="9" t="str">
        <f>HYPERLINK("http://services.igi-global.com/resolvedoi/resolve.aspx?doi=10.4018/978-1-61520-715-2")</f>
        <v>http://services.igi-global.com/resolvedoi/resolve.aspx?doi=10.4018/978-1-61520-715-2</v>
      </c>
    </row>
    <row r="201" spans="1:14" ht="15.75">
      <c r="A201" s="3">
        <v>419</v>
      </c>
      <c r="B201" s="4" t="s">
        <v>0</v>
      </c>
      <c r="C201" s="4" t="s">
        <v>525</v>
      </c>
      <c r="D201" s="6" t="s">
        <v>579</v>
      </c>
      <c r="E201" s="6" t="s">
        <v>258</v>
      </c>
      <c r="F201" s="4" t="s">
        <v>157</v>
      </c>
      <c r="G201" s="4" t="s">
        <v>410</v>
      </c>
      <c r="H201" s="4" t="s">
        <v>158</v>
      </c>
      <c r="I201" s="4" t="s">
        <v>960</v>
      </c>
      <c r="J201" s="4" t="s">
        <v>960</v>
      </c>
      <c r="K201" s="4" t="s">
        <v>159</v>
      </c>
      <c r="L201" s="4" t="s">
        <v>1206</v>
      </c>
      <c r="M201" s="4" t="s">
        <v>962</v>
      </c>
      <c r="N201" s="9" t="str">
        <f>HYPERLINK("http://services.igi-global.com/resolvedoi/resolve.aspx?doi=10.4018/978-1-60960-774-6")</f>
        <v>http://services.igi-global.com/resolvedoi/resolve.aspx?doi=10.4018/978-1-60960-774-6</v>
      </c>
    </row>
    <row r="202" spans="1:14" ht="15.75">
      <c r="A202" s="3">
        <v>420</v>
      </c>
      <c r="B202" s="4" t="s">
        <v>0</v>
      </c>
      <c r="C202" s="4" t="s">
        <v>525</v>
      </c>
      <c r="D202" s="6" t="s">
        <v>1191</v>
      </c>
      <c r="E202" s="6" t="s">
        <v>259</v>
      </c>
      <c r="F202" s="4" t="s">
        <v>160</v>
      </c>
      <c r="G202" s="4" t="s">
        <v>411</v>
      </c>
      <c r="H202" s="4" t="s">
        <v>161</v>
      </c>
      <c r="I202" s="4" t="s">
        <v>960</v>
      </c>
      <c r="J202" s="4" t="s">
        <v>960</v>
      </c>
      <c r="K202" s="4" t="s">
        <v>162</v>
      </c>
      <c r="L202" s="4" t="s">
        <v>1206</v>
      </c>
      <c r="M202" s="4" t="s">
        <v>962</v>
      </c>
      <c r="N202" s="9" t="str">
        <f>HYPERLINK("http://services.igi-global.com/resolvedoi/resolve.aspx?doi=10.4018/978-1-60960-821-7")</f>
        <v>http://services.igi-global.com/resolvedoi/resolve.aspx?doi=10.4018/978-1-60960-821-7</v>
      </c>
    </row>
    <row r="203" spans="1:14" ht="15.75">
      <c r="A203" s="3">
        <v>421</v>
      </c>
      <c r="B203" s="4" t="s">
        <v>0</v>
      </c>
      <c r="C203" s="4" t="s">
        <v>525</v>
      </c>
      <c r="D203" s="6" t="s">
        <v>656</v>
      </c>
      <c r="E203" s="6" t="s">
        <v>260</v>
      </c>
      <c r="F203" s="4" t="s">
        <v>163</v>
      </c>
      <c r="G203" s="4" t="s">
        <v>412</v>
      </c>
      <c r="H203" s="4" t="s">
        <v>164</v>
      </c>
      <c r="I203" s="4" t="s">
        <v>960</v>
      </c>
      <c r="J203" s="4" t="s">
        <v>960</v>
      </c>
      <c r="K203" s="4" t="s">
        <v>165</v>
      </c>
      <c r="L203" s="4" t="s">
        <v>1206</v>
      </c>
      <c r="M203" s="4" t="s">
        <v>964</v>
      </c>
      <c r="N203" s="9" t="str">
        <f>HYPERLINK("http://services.igi-global.com/resolvedoi/resolve.aspx?doi=10.4018/978-1-61520-739-8")</f>
        <v>http://services.igi-global.com/resolvedoi/resolve.aspx?doi=10.4018/978-1-61520-739-8</v>
      </c>
    </row>
    <row r="204" spans="1:14" ht="15.75">
      <c r="A204" s="3">
        <v>422</v>
      </c>
      <c r="B204" s="4" t="s">
        <v>0</v>
      </c>
      <c r="C204" s="4" t="s">
        <v>525</v>
      </c>
      <c r="D204" s="6" t="s">
        <v>657</v>
      </c>
      <c r="E204" s="6" t="s">
        <v>261</v>
      </c>
      <c r="F204" s="4" t="s">
        <v>166</v>
      </c>
      <c r="G204" s="4" t="s">
        <v>413</v>
      </c>
      <c r="H204" s="4" t="s">
        <v>167</v>
      </c>
      <c r="I204" s="4" t="s">
        <v>960</v>
      </c>
      <c r="J204" s="4" t="s">
        <v>960</v>
      </c>
      <c r="K204" s="4" t="s">
        <v>168</v>
      </c>
      <c r="L204" s="4" t="s">
        <v>1206</v>
      </c>
      <c r="M204" s="4" t="s">
        <v>964</v>
      </c>
      <c r="N204" s="9" t="str">
        <f>HYPERLINK("http://services.igi-global.com/resolvedoi/resolve.aspx?doi=10.4018/978-1-60566-840-6")</f>
        <v>http://services.igi-global.com/resolvedoi/resolve.aspx?doi=10.4018/978-1-60566-840-6</v>
      </c>
    </row>
    <row r="205" spans="1:14" ht="15.75">
      <c r="A205" s="3">
        <v>423</v>
      </c>
      <c r="B205" s="4" t="s">
        <v>0</v>
      </c>
      <c r="C205" s="4" t="s">
        <v>525</v>
      </c>
      <c r="D205" s="6" t="s">
        <v>658</v>
      </c>
      <c r="E205" s="6" t="s">
        <v>262</v>
      </c>
      <c r="F205" s="4" t="s">
        <v>169</v>
      </c>
      <c r="G205" s="4" t="s">
        <v>414</v>
      </c>
      <c r="H205" s="4" t="s">
        <v>170</v>
      </c>
      <c r="I205" s="4" t="s">
        <v>960</v>
      </c>
      <c r="J205" s="4" t="s">
        <v>960</v>
      </c>
      <c r="K205" s="4" t="s">
        <v>171</v>
      </c>
      <c r="L205" s="4" t="s">
        <v>1206</v>
      </c>
      <c r="M205" s="4" t="s">
        <v>964</v>
      </c>
      <c r="N205" s="9" t="str">
        <f>HYPERLINK("http://services.igi-global.com/resolvedoi/resolve.aspx?doi=10.4018/978-1-60566-719-5")</f>
        <v>http://services.igi-global.com/resolvedoi/resolve.aspx?doi=10.4018/978-1-60566-719-5</v>
      </c>
    </row>
    <row r="206" spans="1:14" ht="15.75">
      <c r="A206" s="3">
        <v>424</v>
      </c>
      <c r="B206" s="4" t="s">
        <v>0</v>
      </c>
      <c r="C206" s="4" t="s">
        <v>454</v>
      </c>
      <c r="D206" s="6" t="s">
        <v>580</v>
      </c>
      <c r="E206" s="6" t="s">
        <v>263</v>
      </c>
      <c r="F206" s="4" t="s">
        <v>172</v>
      </c>
      <c r="G206" s="4" t="s">
        <v>415</v>
      </c>
      <c r="H206" s="4" t="s">
        <v>173</v>
      </c>
      <c r="I206" s="4" t="s">
        <v>960</v>
      </c>
      <c r="J206" s="4" t="s">
        <v>960</v>
      </c>
      <c r="K206" s="4" t="s">
        <v>174</v>
      </c>
      <c r="L206" s="4" t="s">
        <v>1206</v>
      </c>
      <c r="M206" s="4" t="s">
        <v>962</v>
      </c>
      <c r="N206" s="9" t="str">
        <f>HYPERLINK("http://services.igi-global.com/resolvedoi/resolve.aspx?doi=10.4018/978-1-61692-012-8")</f>
        <v>http://services.igi-global.com/resolvedoi/resolve.aspx?doi=10.4018/978-1-61692-012-8</v>
      </c>
    </row>
    <row r="207" spans="1:14" ht="15.75">
      <c r="A207" s="3">
        <v>425</v>
      </c>
      <c r="B207" s="4" t="s">
        <v>0</v>
      </c>
      <c r="C207" s="4" t="s">
        <v>454</v>
      </c>
      <c r="D207" s="6" t="s">
        <v>581</v>
      </c>
      <c r="E207" s="6" t="s">
        <v>264</v>
      </c>
      <c r="F207" s="4" t="s">
        <v>175</v>
      </c>
      <c r="G207" s="4" t="s">
        <v>416</v>
      </c>
      <c r="H207" s="4" t="s">
        <v>176</v>
      </c>
      <c r="I207" s="4" t="s">
        <v>967</v>
      </c>
      <c r="J207" s="4" t="s">
        <v>960</v>
      </c>
      <c r="K207" s="4" t="s">
        <v>174</v>
      </c>
      <c r="L207" s="4" t="s">
        <v>1206</v>
      </c>
      <c r="M207" s="4" t="s">
        <v>962</v>
      </c>
      <c r="N207" s="9" t="str">
        <f>HYPERLINK("http://services.igi-global.com/resolvedoi/resolve.aspx?doi=10.4018/978-1-61520-847-0")</f>
        <v>http://services.igi-global.com/resolvedoi/resolve.aspx?doi=10.4018/978-1-61520-847-0</v>
      </c>
    </row>
    <row r="208" spans="1:14" ht="15.75">
      <c r="A208" s="3">
        <v>426</v>
      </c>
      <c r="B208" s="4" t="s">
        <v>0</v>
      </c>
      <c r="C208" s="4" t="s">
        <v>470</v>
      </c>
      <c r="D208" s="6" t="s">
        <v>582</v>
      </c>
      <c r="E208" s="6" t="s">
        <v>265</v>
      </c>
      <c r="F208" s="4" t="s">
        <v>177</v>
      </c>
      <c r="G208" s="4" t="s">
        <v>417</v>
      </c>
      <c r="H208" s="4" t="s">
        <v>178</v>
      </c>
      <c r="I208" s="4" t="s">
        <v>967</v>
      </c>
      <c r="J208" s="4" t="s">
        <v>960</v>
      </c>
      <c r="K208" s="4" t="s">
        <v>179</v>
      </c>
      <c r="L208" s="4" t="s">
        <v>1206</v>
      </c>
      <c r="M208" s="4" t="s">
        <v>962</v>
      </c>
      <c r="N208" s="9" t="str">
        <f>HYPERLINK("http://services.igi-global.com/resolvedoi/resolve.aspx?doi=10.4018/978-1-60960-040-2")</f>
        <v>http://services.igi-global.com/resolvedoi/resolve.aspx?doi=10.4018/978-1-60960-040-2</v>
      </c>
    </row>
    <row r="209" spans="1:14" ht="15.75">
      <c r="A209" s="3">
        <v>427</v>
      </c>
      <c r="B209" s="4" t="s">
        <v>0</v>
      </c>
      <c r="C209" s="4" t="s">
        <v>470</v>
      </c>
      <c r="D209" s="6" t="s">
        <v>580</v>
      </c>
      <c r="E209" s="6" t="s">
        <v>266</v>
      </c>
      <c r="F209" s="4" t="s">
        <v>180</v>
      </c>
      <c r="G209" s="4" t="s">
        <v>418</v>
      </c>
      <c r="H209" s="4" t="s">
        <v>181</v>
      </c>
      <c r="I209" s="4" t="s">
        <v>960</v>
      </c>
      <c r="J209" s="4" t="s">
        <v>960</v>
      </c>
      <c r="K209" s="4" t="s">
        <v>182</v>
      </c>
      <c r="L209" s="4" t="s">
        <v>1206</v>
      </c>
      <c r="M209" s="4" t="s">
        <v>962</v>
      </c>
      <c r="N209" s="9" t="str">
        <f>HYPERLINK("http://services.igi-global.com/resolvedoi/resolve.aspx?doi=10.4018/978-1-60960-869-9")</f>
        <v>http://services.igi-global.com/resolvedoi/resolve.aspx?doi=10.4018/978-1-60960-869-9</v>
      </c>
    </row>
    <row r="210" spans="1:14" ht="15.75">
      <c r="A210" s="3">
        <v>428</v>
      </c>
      <c r="B210" s="4" t="s">
        <v>0</v>
      </c>
      <c r="C210" s="4" t="s">
        <v>489</v>
      </c>
      <c r="D210" s="6" t="s">
        <v>583</v>
      </c>
      <c r="E210" s="6" t="s">
        <v>267</v>
      </c>
      <c r="F210" s="4" t="s">
        <v>183</v>
      </c>
      <c r="G210" s="4" t="s">
        <v>419</v>
      </c>
      <c r="H210" s="4" t="s">
        <v>184</v>
      </c>
      <c r="I210" s="4" t="s">
        <v>960</v>
      </c>
      <c r="J210" s="4" t="s">
        <v>960</v>
      </c>
      <c r="K210" s="4" t="s">
        <v>185</v>
      </c>
      <c r="L210" s="4" t="s">
        <v>499</v>
      </c>
      <c r="M210" s="4" t="s">
        <v>962</v>
      </c>
      <c r="N210" s="9" t="str">
        <f>HYPERLINK("http://services.igi-global.com/resolvedoi/resolve.aspx?doi=10.4018/978-1-60960-747-0")</f>
        <v>http://services.igi-global.com/resolvedoi/resolve.aspx?doi=10.4018/978-1-60960-747-0</v>
      </c>
    </row>
    <row r="211" spans="1:14" ht="15.75">
      <c r="A211" s="3">
        <v>429</v>
      </c>
      <c r="B211" s="4" t="s">
        <v>0</v>
      </c>
      <c r="C211" s="4" t="s">
        <v>489</v>
      </c>
      <c r="D211" s="6" t="s">
        <v>562</v>
      </c>
      <c r="E211" s="6" t="s">
        <v>268</v>
      </c>
      <c r="F211" s="4" t="s">
        <v>186</v>
      </c>
      <c r="G211" s="4" t="s">
        <v>420</v>
      </c>
      <c r="H211" s="4" t="s">
        <v>187</v>
      </c>
      <c r="I211" s="4" t="s">
        <v>960</v>
      </c>
      <c r="J211" s="4" t="s">
        <v>960</v>
      </c>
      <c r="K211" s="4" t="s">
        <v>188</v>
      </c>
      <c r="L211" s="4" t="s">
        <v>1206</v>
      </c>
      <c r="M211" s="4" t="s">
        <v>962</v>
      </c>
      <c r="N211" s="9" t="str">
        <f>HYPERLINK("http://services.igi-global.com/resolvedoi/resolve.aspx?doi=10.4018/978-1-60960-509-4")</f>
        <v>http://services.igi-global.com/resolvedoi/resolve.aspx?doi=10.4018/978-1-60960-509-4</v>
      </c>
    </row>
    <row r="212" spans="1:14" ht="15.75">
      <c r="A212" s="3">
        <v>430</v>
      </c>
      <c r="B212" s="4" t="s">
        <v>0</v>
      </c>
      <c r="C212" s="4" t="s">
        <v>489</v>
      </c>
      <c r="D212" s="6" t="s">
        <v>542</v>
      </c>
      <c r="E212" s="6" t="s">
        <v>269</v>
      </c>
      <c r="F212" s="4" t="s">
        <v>189</v>
      </c>
      <c r="G212" s="4" t="s">
        <v>421</v>
      </c>
      <c r="H212" s="4" t="s">
        <v>190</v>
      </c>
      <c r="I212" s="4" t="s">
        <v>960</v>
      </c>
      <c r="J212" s="4" t="s">
        <v>960</v>
      </c>
      <c r="K212" s="4" t="s">
        <v>191</v>
      </c>
      <c r="L212" s="4" t="s">
        <v>1206</v>
      </c>
      <c r="M212" s="4" t="s">
        <v>962</v>
      </c>
      <c r="N212" s="9" t="str">
        <f>HYPERLINK("http://services.igi-global.com/resolvedoi/resolve.aspx?doi=10.4018/978-1-60960-215-4")</f>
        <v>http://services.igi-global.com/resolvedoi/resolve.aspx?doi=10.4018/978-1-60960-215-4</v>
      </c>
    </row>
    <row r="213" spans="1:14" ht="15.75">
      <c r="A213" s="3">
        <v>431</v>
      </c>
      <c r="B213" s="4" t="s">
        <v>0</v>
      </c>
      <c r="C213" s="4" t="s">
        <v>489</v>
      </c>
      <c r="D213" s="6" t="s">
        <v>584</v>
      </c>
      <c r="E213" s="6" t="s">
        <v>270</v>
      </c>
      <c r="F213" s="4" t="s">
        <v>192</v>
      </c>
      <c r="G213" s="4" t="s">
        <v>422</v>
      </c>
      <c r="H213" s="4" t="s">
        <v>193</v>
      </c>
      <c r="I213" s="4" t="s">
        <v>960</v>
      </c>
      <c r="J213" s="4" t="s">
        <v>960</v>
      </c>
      <c r="K213" s="4" t="s">
        <v>194</v>
      </c>
      <c r="L213" s="4" t="s">
        <v>499</v>
      </c>
      <c r="M213" s="4" t="s">
        <v>962</v>
      </c>
      <c r="N213" s="9" t="str">
        <f>HYPERLINK("http://services.igi-global.com/resolvedoi/resolve.aspx?doi=10.4018/978-1-60960-105-8")</f>
        <v>http://services.igi-global.com/resolvedoi/resolve.aspx?doi=10.4018/978-1-60960-105-8</v>
      </c>
    </row>
    <row r="214" spans="1:14" ht="19.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0"/>
    </row>
  </sheetData>
  <sheetProtection/>
  <autoFilter ref="A1:M214"/>
  <mergeCells count="1">
    <mergeCell ref="A214:M214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&amp;L附件：電子書單價清單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tabSelected="1" zoomScalePageLayoutView="0" workbookViewId="0" topLeftCell="A266">
      <selection activeCell="G23" sqref="G23"/>
    </sheetView>
  </sheetViews>
  <sheetFormatPr defaultColWidth="13.625" defaultRowHeight="16.5"/>
  <cols>
    <col min="1" max="1" width="3.75390625" style="2" customWidth="1"/>
    <col min="2" max="2" width="7.875" style="2" customWidth="1"/>
    <col min="3" max="3" width="13.50390625" style="2" customWidth="1"/>
    <col min="4" max="4" width="8.875" style="7" customWidth="1"/>
    <col min="5" max="5" width="9.25390625" style="7" customWidth="1"/>
    <col min="6" max="7" width="9.375" style="2" customWidth="1"/>
    <col min="8" max="8" width="41.00390625" style="2" customWidth="1"/>
    <col min="9" max="9" width="3.25390625" style="2" customWidth="1"/>
    <col min="10" max="10" width="2.75390625" style="2" customWidth="1"/>
    <col min="11" max="11" width="9.25390625" style="2" customWidth="1"/>
    <col min="12" max="12" width="8.125" style="2" customWidth="1"/>
    <col min="13" max="13" width="5.375" style="2" customWidth="1"/>
    <col min="14" max="14" width="31.75390625" style="11" customWidth="1"/>
    <col min="15" max="16384" width="13.625" style="2" customWidth="1"/>
  </cols>
  <sheetData>
    <row r="1" spans="1:14" ht="15.75">
      <c r="A1" s="1" t="s">
        <v>957</v>
      </c>
      <c r="B1" s="1" t="s">
        <v>424</v>
      </c>
      <c r="C1" s="1" t="s">
        <v>953</v>
      </c>
      <c r="D1" s="5" t="s">
        <v>426</v>
      </c>
      <c r="E1" s="5" t="s">
        <v>427</v>
      </c>
      <c r="F1" s="1" t="s">
        <v>954</v>
      </c>
      <c r="G1" s="1" t="s">
        <v>968</v>
      </c>
      <c r="H1" s="1" t="s">
        <v>425</v>
      </c>
      <c r="I1" s="1" t="s">
        <v>969</v>
      </c>
      <c r="J1" s="1" t="s">
        <v>955</v>
      </c>
      <c r="K1" s="1" t="s">
        <v>423</v>
      </c>
      <c r="L1" s="1" t="s">
        <v>956</v>
      </c>
      <c r="M1" s="1" t="s">
        <v>958</v>
      </c>
      <c r="N1" s="8" t="s">
        <v>833</v>
      </c>
    </row>
    <row r="2" spans="1:14" ht="15.75">
      <c r="A2" s="3">
        <v>286</v>
      </c>
      <c r="B2" s="4" t="s">
        <v>0</v>
      </c>
      <c r="C2" s="4" t="s">
        <v>1111</v>
      </c>
      <c r="D2" s="6" t="s">
        <v>617</v>
      </c>
      <c r="E2" s="6" t="s">
        <v>1216</v>
      </c>
      <c r="F2" s="4" t="s">
        <v>1217</v>
      </c>
      <c r="G2" s="4" t="s">
        <v>1218</v>
      </c>
      <c r="H2" s="4" t="s">
        <v>1219</v>
      </c>
      <c r="I2" s="4">
        <v>1</v>
      </c>
      <c r="J2" s="4">
        <v>1</v>
      </c>
      <c r="K2" s="4" t="s">
        <v>1220</v>
      </c>
      <c r="L2" s="4" t="s">
        <v>1206</v>
      </c>
      <c r="M2" s="4">
        <v>2012</v>
      </c>
      <c r="N2" s="9" t="str">
        <f>HYPERLINK("http://services.igi-global.com/resolvedoi/resolve.aspx?doi=10.4018/978-1-46661-743-8")</f>
        <v>http://services.igi-global.com/resolvedoi/resolve.aspx?doi=10.4018/978-1-46661-743-8</v>
      </c>
    </row>
    <row r="3" spans="1:14" ht="15.75">
      <c r="A3" s="3">
        <v>287</v>
      </c>
      <c r="B3" s="4" t="s">
        <v>0</v>
      </c>
      <c r="C3" s="4" t="s">
        <v>1221</v>
      </c>
      <c r="D3" s="6" t="s">
        <v>1222</v>
      </c>
      <c r="E3" s="6" t="s">
        <v>1223</v>
      </c>
      <c r="F3" s="4" t="s">
        <v>1224</v>
      </c>
      <c r="G3" s="4" t="s">
        <v>1225</v>
      </c>
      <c r="H3" s="4" t="s">
        <v>1226</v>
      </c>
      <c r="I3" s="4">
        <v>1</v>
      </c>
      <c r="J3" s="4">
        <v>1</v>
      </c>
      <c r="K3" s="4" t="s">
        <v>1227</v>
      </c>
      <c r="L3" s="4" t="s">
        <v>1206</v>
      </c>
      <c r="M3" s="4">
        <v>2012</v>
      </c>
      <c r="N3" s="9" t="str">
        <f>HYPERLINK("http://services.igi-global.com/resolvedoi/resolve.aspx?doi=10.4018/978-1-46661-746-9")</f>
        <v>http://services.igi-global.com/resolvedoi/resolve.aspx?doi=10.4018/978-1-46661-746-9</v>
      </c>
    </row>
    <row r="4" spans="1:14" ht="15.75">
      <c r="A4" s="3">
        <v>288</v>
      </c>
      <c r="B4" s="4" t="s">
        <v>0</v>
      </c>
      <c r="C4" s="4" t="s">
        <v>1111</v>
      </c>
      <c r="D4" s="6" t="s">
        <v>564</v>
      </c>
      <c r="E4" s="6" t="s">
        <v>1228</v>
      </c>
      <c r="F4" s="4" t="s">
        <v>1229</v>
      </c>
      <c r="G4" s="4" t="s">
        <v>1230</v>
      </c>
      <c r="H4" s="4" t="s">
        <v>1231</v>
      </c>
      <c r="I4" s="4">
        <v>1</v>
      </c>
      <c r="J4" s="4">
        <v>1</v>
      </c>
      <c r="K4" s="4" t="s">
        <v>1232</v>
      </c>
      <c r="L4" s="4" t="s">
        <v>1206</v>
      </c>
      <c r="M4" s="4">
        <v>2012</v>
      </c>
      <c r="N4" s="9" t="str">
        <f>HYPERLINK("http://services.igi-global.com/resolvedoi/resolve.aspx?doi=10.4018/978-1-46661-749-0")</f>
        <v>http://services.igi-global.com/resolvedoi/resolve.aspx?doi=10.4018/978-1-46661-749-0</v>
      </c>
    </row>
    <row r="5" spans="1:14" ht="15.75">
      <c r="A5" s="3">
        <v>289</v>
      </c>
      <c r="B5" s="4" t="s">
        <v>0</v>
      </c>
      <c r="C5" s="4" t="s">
        <v>1233</v>
      </c>
      <c r="D5" s="6" t="s">
        <v>544</v>
      </c>
      <c r="E5" s="6" t="s">
        <v>1234</v>
      </c>
      <c r="F5" s="4" t="s">
        <v>1235</v>
      </c>
      <c r="G5" s="4" t="s">
        <v>1236</v>
      </c>
      <c r="H5" s="4" t="s">
        <v>1237</v>
      </c>
      <c r="I5" s="4">
        <v>1</v>
      </c>
      <c r="J5" s="4">
        <v>1</v>
      </c>
      <c r="K5" s="4" t="s">
        <v>1238</v>
      </c>
      <c r="L5" s="4" t="s">
        <v>1206</v>
      </c>
      <c r="M5" s="4">
        <v>2012</v>
      </c>
      <c r="N5" s="9" t="str">
        <f>HYPERLINK("http://services.igi-global.com/resolvedoi/resolve.aspx?doi=10.4018/978-1-46661-752-0")</f>
        <v>http://services.igi-global.com/resolvedoi/resolve.aspx?doi=10.4018/978-1-46661-752-0</v>
      </c>
    </row>
    <row r="6" spans="1:14" ht="15.75">
      <c r="A6" s="3">
        <v>290</v>
      </c>
      <c r="B6" s="4" t="s">
        <v>0</v>
      </c>
      <c r="C6" s="4" t="s">
        <v>1171</v>
      </c>
      <c r="D6" s="6" t="s">
        <v>569</v>
      </c>
      <c r="E6" s="6" t="s">
        <v>1239</v>
      </c>
      <c r="F6" s="4" t="s">
        <v>1240</v>
      </c>
      <c r="G6" s="4" t="s">
        <v>1241</v>
      </c>
      <c r="H6" s="4" t="s">
        <v>1242</v>
      </c>
      <c r="I6" s="4">
        <v>1</v>
      </c>
      <c r="J6" s="4">
        <v>1</v>
      </c>
      <c r="K6" s="4" t="s">
        <v>1243</v>
      </c>
      <c r="L6" s="4" t="s">
        <v>1124</v>
      </c>
      <c r="M6" s="4">
        <v>2012</v>
      </c>
      <c r="N6" s="9" t="str">
        <f>HYPERLINK("http://services.igi-global.com/resolvedoi/resolve.aspx?doi=10.4018/978-1-46661-755-1")</f>
        <v>http://services.igi-global.com/resolvedoi/resolve.aspx?doi=10.4018/978-1-46661-755-1</v>
      </c>
    </row>
    <row r="7" spans="1:14" ht="15.75">
      <c r="A7" s="3">
        <v>291</v>
      </c>
      <c r="B7" s="4" t="s">
        <v>0</v>
      </c>
      <c r="C7" s="4" t="s">
        <v>1195</v>
      </c>
      <c r="D7" s="6" t="s">
        <v>544</v>
      </c>
      <c r="E7" s="6" t="s">
        <v>1244</v>
      </c>
      <c r="F7" s="4" t="s">
        <v>1245</v>
      </c>
      <c r="G7" s="4" t="s">
        <v>1246</v>
      </c>
      <c r="H7" s="4" t="s">
        <v>1247</v>
      </c>
      <c r="I7" s="4">
        <v>1</v>
      </c>
      <c r="J7" s="4">
        <v>1</v>
      </c>
      <c r="K7" s="4" t="s">
        <v>23</v>
      </c>
      <c r="L7" s="4" t="s">
        <v>1199</v>
      </c>
      <c r="M7" s="4">
        <v>2012</v>
      </c>
      <c r="N7" s="9" t="str">
        <f>HYPERLINK("http://services.igi-global.com/resolvedoi/resolve.aspx?doi=10.4018/978-1-46661-761-2")</f>
        <v>http://services.igi-global.com/resolvedoi/resolve.aspx?doi=10.4018/978-1-46661-761-2</v>
      </c>
    </row>
    <row r="8" spans="1:14" ht="15.75">
      <c r="A8" s="3">
        <v>292</v>
      </c>
      <c r="B8" s="4" t="s">
        <v>0</v>
      </c>
      <c r="C8" s="4" t="s">
        <v>1195</v>
      </c>
      <c r="D8" s="6" t="s">
        <v>544</v>
      </c>
      <c r="E8" s="6" t="s">
        <v>1248</v>
      </c>
      <c r="F8" s="4" t="s">
        <v>1249</v>
      </c>
      <c r="G8" s="4" t="s">
        <v>1250</v>
      </c>
      <c r="H8" s="4" t="s">
        <v>1251</v>
      </c>
      <c r="I8" s="4">
        <v>1</v>
      </c>
      <c r="J8" s="4">
        <v>1</v>
      </c>
      <c r="K8" s="4" t="s">
        <v>1252</v>
      </c>
      <c r="L8" s="4" t="s">
        <v>1199</v>
      </c>
      <c r="M8" s="4">
        <v>2012</v>
      </c>
      <c r="N8" s="9" t="str">
        <f>HYPERLINK("http://services.igi-global.com/resolvedoi/resolve.aspx?doi=10.4018/978-1-46661-764-3")</f>
        <v>http://services.igi-global.com/resolvedoi/resolve.aspx?doi=10.4018/978-1-46661-764-3</v>
      </c>
    </row>
    <row r="9" spans="1:14" ht="15.75">
      <c r="A9" s="3">
        <v>293</v>
      </c>
      <c r="B9" s="4" t="s">
        <v>0</v>
      </c>
      <c r="C9" s="4" t="s">
        <v>1253</v>
      </c>
      <c r="D9" s="6" t="s">
        <v>1254</v>
      </c>
      <c r="E9" s="6" t="s">
        <v>1255</v>
      </c>
      <c r="F9" s="4" t="s">
        <v>1256</v>
      </c>
      <c r="G9" s="4" t="s">
        <v>1257</v>
      </c>
      <c r="H9" s="4" t="s">
        <v>1258</v>
      </c>
      <c r="I9" s="4">
        <v>1</v>
      </c>
      <c r="J9" s="4">
        <v>1</v>
      </c>
      <c r="K9" s="4" t="s">
        <v>1259</v>
      </c>
      <c r="L9" s="4" t="s">
        <v>1206</v>
      </c>
      <c r="M9" s="4">
        <v>2012</v>
      </c>
      <c r="N9" s="9" t="str">
        <f>HYPERLINK("http://services.igi-global.com/resolvedoi/resolve.aspx?doi=10.4018/978-1-46661-767-4")</f>
        <v>http://services.igi-global.com/resolvedoi/resolve.aspx?doi=10.4018/978-1-46661-767-4</v>
      </c>
    </row>
    <row r="10" spans="1:14" ht="15.75">
      <c r="A10" s="3">
        <v>294</v>
      </c>
      <c r="B10" s="4" t="s">
        <v>0</v>
      </c>
      <c r="C10" s="4" t="s">
        <v>1050</v>
      </c>
      <c r="D10" s="6" t="s">
        <v>557</v>
      </c>
      <c r="E10" s="6" t="s">
        <v>1260</v>
      </c>
      <c r="F10" s="4" t="s">
        <v>1261</v>
      </c>
      <c r="G10" s="4" t="s">
        <v>1262</v>
      </c>
      <c r="H10" s="4" t="s">
        <v>1263</v>
      </c>
      <c r="I10" s="4">
        <v>1</v>
      </c>
      <c r="J10" s="4">
        <v>1</v>
      </c>
      <c r="K10" s="4" t="s">
        <v>156</v>
      </c>
      <c r="L10" s="4" t="s">
        <v>1206</v>
      </c>
      <c r="M10" s="4">
        <v>2012</v>
      </c>
      <c r="N10" s="9" t="str">
        <f>HYPERLINK("http://services.igi-global.com/resolvedoi/resolve.aspx?doi=10.4018/978-1-46661-770-4")</f>
        <v>http://services.igi-global.com/resolvedoi/resolve.aspx?doi=10.4018/978-1-46661-770-4</v>
      </c>
    </row>
    <row r="11" spans="1:14" ht="15.75">
      <c r="A11" s="3">
        <v>295</v>
      </c>
      <c r="B11" s="4" t="s">
        <v>0</v>
      </c>
      <c r="C11" s="4" t="s">
        <v>1264</v>
      </c>
      <c r="D11" s="6" t="s">
        <v>1265</v>
      </c>
      <c r="E11" s="6" t="s">
        <v>1266</v>
      </c>
      <c r="F11" s="4" t="s">
        <v>1267</v>
      </c>
      <c r="G11" s="4" t="s">
        <v>1268</v>
      </c>
      <c r="H11" s="4" t="s">
        <v>1269</v>
      </c>
      <c r="I11" s="4">
        <v>1</v>
      </c>
      <c r="J11" s="4">
        <v>1</v>
      </c>
      <c r="K11" s="4" t="s">
        <v>1059</v>
      </c>
      <c r="L11" s="4" t="s">
        <v>1206</v>
      </c>
      <c r="M11" s="4">
        <v>2012</v>
      </c>
      <c r="N11" s="9" t="str">
        <f>HYPERLINK("http://services.igi-global.com/resolvedoi/resolve.aspx?doi=10.4018/978-1-46661-773-5")</f>
        <v>http://services.igi-global.com/resolvedoi/resolve.aspx?doi=10.4018/978-1-46661-773-5</v>
      </c>
    </row>
    <row r="12" spans="1:14" ht="15.75">
      <c r="A12" s="3">
        <v>296</v>
      </c>
      <c r="B12" s="4" t="s">
        <v>0</v>
      </c>
      <c r="C12" s="4" t="s">
        <v>1195</v>
      </c>
      <c r="D12" s="6" t="s">
        <v>601</v>
      </c>
      <c r="E12" s="6" t="s">
        <v>1270</v>
      </c>
      <c r="F12" s="4" t="s">
        <v>1271</v>
      </c>
      <c r="G12" s="4" t="s">
        <v>1272</v>
      </c>
      <c r="H12" s="4" t="s">
        <v>1273</v>
      </c>
      <c r="I12" s="4">
        <v>1</v>
      </c>
      <c r="J12" s="4">
        <v>1</v>
      </c>
      <c r="K12" s="4" t="s">
        <v>1274</v>
      </c>
      <c r="L12" s="4" t="s">
        <v>1199</v>
      </c>
      <c r="M12" s="4">
        <v>2012</v>
      </c>
      <c r="N12" s="9" t="str">
        <f>HYPERLINK("http://services.igi-global.com/resolvedoi/resolve.aspx?doi=10.4018/978-1-46661-779-7")</f>
        <v>http://services.igi-global.com/resolvedoi/resolve.aspx?doi=10.4018/978-1-46661-779-7</v>
      </c>
    </row>
    <row r="13" spans="1:14" ht="15.75">
      <c r="A13" s="3">
        <v>297</v>
      </c>
      <c r="B13" s="4" t="s">
        <v>0</v>
      </c>
      <c r="C13" s="4" t="s">
        <v>1111</v>
      </c>
      <c r="D13" s="6" t="s">
        <v>544</v>
      </c>
      <c r="E13" s="6" t="s">
        <v>1275</v>
      </c>
      <c r="F13" s="4" t="s">
        <v>1276</v>
      </c>
      <c r="G13" s="4" t="s">
        <v>1277</v>
      </c>
      <c r="H13" s="4" t="s">
        <v>1278</v>
      </c>
      <c r="I13" s="4">
        <v>1</v>
      </c>
      <c r="J13" s="4">
        <v>1</v>
      </c>
      <c r="K13" s="4" t="s">
        <v>1279</v>
      </c>
      <c r="L13" s="4" t="s">
        <v>1206</v>
      </c>
      <c r="M13" s="4">
        <v>2012</v>
      </c>
      <c r="N13" s="9" t="str">
        <f>HYPERLINK("http://services.igi-global.com/resolvedoi/resolve.aspx?doi=10.4018/978-1-46661-782-7")</f>
        <v>http://services.igi-global.com/resolvedoi/resolve.aspx?doi=10.4018/978-1-46661-782-7</v>
      </c>
    </row>
    <row r="14" spans="1:14" ht="15.75">
      <c r="A14" s="3">
        <v>298</v>
      </c>
      <c r="B14" s="4" t="s">
        <v>0</v>
      </c>
      <c r="C14" s="4" t="s">
        <v>1280</v>
      </c>
      <c r="D14" s="6" t="s">
        <v>1191</v>
      </c>
      <c r="E14" s="6" t="s">
        <v>1281</v>
      </c>
      <c r="F14" s="4" t="s">
        <v>1282</v>
      </c>
      <c r="G14" s="4" t="s">
        <v>1283</v>
      </c>
      <c r="H14" s="4" t="s">
        <v>1284</v>
      </c>
      <c r="I14" s="4">
        <v>1</v>
      </c>
      <c r="J14" s="4">
        <v>1</v>
      </c>
      <c r="K14" s="4" t="s">
        <v>1285</v>
      </c>
      <c r="L14" s="4" t="s">
        <v>1206</v>
      </c>
      <c r="M14" s="4">
        <v>2012</v>
      </c>
      <c r="N14" s="9" t="str">
        <f>HYPERLINK("http://services.igi-global.com/resolvedoi/resolve.aspx?doi=10.4018/978-1-46661-791-9")</f>
        <v>http://services.igi-global.com/resolvedoi/resolve.aspx?doi=10.4018/978-1-46661-791-9</v>
      </c>
    </row>
    <row r="15" spans="1:14" ht="15.75">
      <c r="A15" s="3">
        <v>299</v>
      </c>
      <c r="B15" s="4" t="s">
        <v>0</v>
      </c>
      <c r="C15" s="4" t="s">
        <v>1280</v>
      </c>
      <c r="D15" s="6" t="s">
        <v>649</v>
      </c>
      <c r="E15" s="6" t="s">
        <v>1286</v>
      </c>
      <c r="F15" s="4" t="s">
        <v>1287</v>
      </c>
      <c r="G15" s="4" t="s">
        <v>1288</v>
      </c>
      <c r="H15" s="4" t="s">
        <v>1289</v>
      </c>
      <c r="I15" s="4">
        <v>1</v>
      </c>
      <c r="J15" s="4">
        <v>1</v>
      </c>
      <c r="K15" s="4" t="s">
        <v>1290</v>
      </c>
      <c r="L15" s="4" t="s">
        <v>1206</v>
      </c>
      <c r="M15" s="4">
        <v>2012</v>
      </c>
      <c r="N15" s="9" t="str">
        <f>HYPERLINK("http://services.igi-global.com/resolvedoi/resolve.aspx?doi=10.4018/978-1-46661-794-0")</f>
        <v>http://services.igi-global.com/resolvedoi/resolve.aspx?doi=10.4018/978-1-46661-794-0</v>
      </c>
    </row>
    <row r="16" spans="1:14" ht="15.75">
      <c r="A16" s="3">
        <v>300</v>
      </c>
      <c r="B16" s="4" t="s">
        <v>0</v>
      </c>
      <c r="C16" s="4" t="s">
        <v>1280</v>
      </c>
      <c r="D16" s="6" t="s">
        <v>1291</v>
      </c>
      <c r="E16" s="6" t="s">
        <v>1292</v>
      </c>
      <c r="F16" s="4" t="s">
        <v>1293</v>
      </c>
      <c r="G16" s="4" t="s">
        <v>1294</v>
      </c>
      <c r="H16" s="4" t="s">
        <v>1295</v>
      </c>
      <c r="I16" s="4">
        <v>1</v>
      </c>
      <c r="J16" s="4">
        <v>1</v>
      </c>
      <c r="K16" s="4" t="s">
        <v>1296</v>
      </c>
      <c r="L16" s="4" t="s">
        <v>1206</v>
      </c>
      <c r="M16" s="4">
        <v>2012</v>
      </c>
      <c r="N16" s="9" t="str">
        <f>HYPERLINK("http://services.igi-global.com/resolvedoi/resolve.aspx?doi=10.4018/978-1-46661-797-1")</f>
        <v>http://services.igi-global.com/resolvedoi/resolve.aspx?doi=10.4018/978-1-46661-797-1</v>
      </c>
    </row>
    <row r="17" spans="1:14" ht="15.75">
      <c r="A17" s="3">
        <v>301</v>
      </c>
      <c r="B17" s="4" t="s">
        <v>0</v>
      </c>
      <c r="C17" s="4" t="s">
        <v>1195</v>
      </c>
      <c r="D17" s="6" t="s">
        <v>541</v>
      </c>
      <c r="E17" s="6" t="s">
        <v>1297</v>
      </c>
      <c r="F17" s="4" t="s">
        <v>1298</v>
      </c>
      <c r="G17" s="4" t="s">
        <v>1299</v>
      </c>
      <c r="H17" s="4" t="s">
        <v>1300</v>
      </c>
      <c r="I17" s="4">
        <v>1</v>
      </c>
      <c r="J17" s="4">
        <v>1</v>
      </c>
      <c r="K17" s="4" t="s">
        <v>206</v>
      </c>
      <c r="L17" s="4" t="s">
        <v>1199</v>
      </c>
      <c r="M17" s="4">
        <v>2012</v>
      </c>
      <c r="N17" s="9" t="str">
        <f>HYPERLINK("http://services.igi-global.com/resolvedoi/resolve.aspx?doi=10.4018/978-1-46661-800-8")</f>
        <v>http://services.igi-global.com/resolvedoi/resolve.aspx?doi=10.4018/978-1-46661-800-8</v>
      </c>
    </row>
    <row r="18" spans="1:14" ht="15.75">
      <c r="A18" s="3">
        <v>302</v>
      </c>
      <c r="B18" s="4" t="s">
        <v>0</v>
      </c>
      <c r="C18" s="4" t="s">
        <v>1111</v>
      </c>
      <c r="D18" s="6" t="s">
        <v>604</v>
      </c>
      <c r="E18" s="6" t="s">
        <v>1301</v>
      </c>
      <c r="F18" s="4" t="s">
        <v>1302</v>
      </c>
      <c r="G18" s="4" t="s">
        <v>1303</v>
      </c>
      <c r="H18" s="4" t="s">
        <v>1304</v>
      </c>
      <c r="I18" s="4">
        <v>1</v>
      </c>
      <c r="J18" s="4">
        <v>1</v>
      </c>
      <c r="K18" s="4" t="s">
        <v>1305</v>
      </c>
      <c r="L18" s="4" t="s">
        <v>1206</v>
      </c>
      <c r="M18" s="12">
        <v>2012</v>
      </c>
      <c r="N18" s="9" t="str">
        <f>HYPERLINK("http://services.igi-global.com/resolvedoi/resolve.aspx?doi=10.4018/978-1-46661-806-0")</f>
        <v>http://services.igi-global.com/resolvedoi/resolve.aspx?doi=10.4018/978-1-46661-806-0</v>
      </c>
    </row>
    <row r="19" spans="1:14" ht="15.75">
      <c r="A19" s="3">
        <v>303</v>
      </c>
      <c r="B19" s="4" t="s">
        <v>0</v>
      </c>
      <c r="C19" s="4" t="s">
        <v>470</v>
      </c>
      <c r="D19" s="6" t="s">
        <v>1306</v>
      </c>
      <c r="E19" s="6" t="s">
        <v>1307</v>
      </c>
      <c r="F19" s="4" t="s">
        <v>1308</v>
      </c>
      <c r="G19" s="4" t="s">
        <v>1309</v>
      </c>
      <c r="H19" s="4" t="s">
        <v>1310</v>
      </c>
      <c r="I19" s="4">
        <v>1</v>
      </c>
      <c r="J19" s="4">
        <v>1</v>
      </c>
      <c r="K19" s="4" t="s">
        <v>1311</v>
      </c>
      <c r="L19" s="4" t="s">
        <v>1206</v>
      </c>
      <c r="M19" s="4">
        <v>2012</v>
      </c>
      <c r="N19" s="9" t="str">
        <f>HYPERLINK("http://services.igi-global.com/resolvedoi/resolve.aspx?doi=10.4018/978-1-46661-818-3")</f>
        <v>http://services.igi-global.com/resolvedoi/resolve.aspx?doi=10.4018/978-1-46661-818-3</v>
      </c>
    </row>
    <row r="20" spans="1:14" ht="15.75">
      <c r="A20" s="3">
        <v>304</v>
      </c>
      <c r="B20" s="4" t="s">
        <v>0</v>
      </c>
      <c r="C20" s="4" t="s">
        <v>1221</v>
      </c>
      <c r="D20" s="6" t="s">
        <v>1312</v>
      </c>
      <c r="E20" s="6" t="s">
        <v>1313</v>
      </c>
      <c r="F20" s="4" t="s">
        <v>1314</v>
      </c>
      <c r="G20" s="4" t="s">
        <v>1315</v>
      </c>
      <c r="H20" s="4" t="s">
        <v>1316</v>
      </c>
      <c r="I20" s="4">
        <v>1</v>
      </c>
      <c r="J20" s="4">
        <v>1</v>
      </c>
      <c r="K20" s="4" t="s">
        <v>1317</v>
      </c>
      <c r="L20" s="4" t="s">
        <v>1206</v>
      </c>
      <c r="M20" s="4">
        <v>2012</v>
      </c>
      <c r="N20" s="9" t="str">
        <f>HYPERLINK("http://services.igi-global.com/resolvedoi/resolve.aspx?doi=10.4018/978-1-46661-821-3")</f>
        <v>http://services.igi-global.com/resolvedoi/resolve.aspx?doi=10.4018/978-1-46661-821-3</v>
      </c>
    </row>
    <row r="21" spans="1:14" ht="15.75">
      <c r="A21" s="3">
        <v>305</v>
      </c>
      <c r="B21" s="4" t="s">
        <v>0</v>
      </c>
      <c r="C21" s="4" t="s">
        <v>1280</v>
      </c>
      <c r="D21" s="6" t="s">
        <v>589</v>
      </c>
      <c r="E21" s="6" t="s">
        <v>1318</v>
      </c>
      <c r="F21" s="4" t="s">
        <v>1319</v>
      </c>
      <c r="G21" s="4" t="s">
        <v>1320</v>
      </c>
      <c r="H21" s="4" t="s">
        <v>1321</v>
      </c>
      <c r="I21" s="4">
        <v>1</v>
      </c>
      <c r="J21" s="4">
        <v>1</v>
      </c>
      <c r="K21" s="4" t="s">
        <v>1322</v>
      </c>
      <c r="L21" s="4" t="s">
        <v>1206</v>
      </c>
      <c r="M21" s="4">
        <v>2012</v>
      </c>
      <c r="N21" s="9" t="str">
        <f>HYPERLINK("http://services.igi-global.com/resolvedoi/resolve.aspx?doi=10.4018/978-1-46661-827-5")</f>
        <v>http://services.igi-global.com/resolvedoi/resolve.aspx?doi=10.4018/978-1-46661-827-5</v>
      </c>
    </row>
    <row r="22" spans="1:14" ht="15.75">
      <c r="A22" s="3">
        <v>306</v>
      </c>
      <c r="B22" s="4" t="s">
        <v>0</v>
      </c>
      <c r="C22" s="4" t="s">
        <v>1111</v>
      </c>
      <c r="D22" s="6" t="s">
        <v>562</v>
      </c>
      <c r="E22" s="6" t="s">
        <v>1323</v>
      </c>
      <c r="F22" s="4" t="s">
        <v>1324</v>
      </c>
      <c r="G22" s="4" t="s">
        <v>1325</v>
      </c>
      <c r="H22" s="4" t="s">
        <v>1326</v>
      </c>
      <c r="I22" s="4">
        <v>1</v>
      </c>
      <c r="J22" s="4">
        <v>1</v>
      </c>
      <c r="K22" s="4" t="s">
        <v>1327</v>
      </c>
      <c r="L22" s="4" t="s">
        <v>1206</v>
      </c>
      <c r="M22" s="4">
        <v>2012</v>
      </c>
      <c r="N22" s="9" t="str">
        <f>HYPERLINK("http://services.igi-global.com/resolvedoi/resolve.aspx?doi=10.4018/978-1-46661-830-5")</f>
        <v>http://services.igi-global.com/resolvedoi/resolve.aspx?doi=10.4018/978-1-46661-830-5</v>
      </c>
    </row>
    <row r="23" spans="1:14" ht="15.75">
      <c r="A23" s="3">
        <v>307</v>
      </c>
      <c r="B23" s="4" t="s">
        <v>0</v>
      </c>
      <c r="C23" s="4" t="s">
        <v>1111</v>
      </c>
      <c r="D23" s="6" t="s">
        <v>1328</v>
      </c>
      <c r="E23" s="6" t="s">
        <v>1329</v>
      </c>
      <c r="F23" s="4" t="s">
        <v>1330</v>
      </c>
      <c r="G23" s="4" t="s">
        <v>1331</v>
      </c>
      <c r="H23" s="4" t="s">
        <v>1332</v>
      </c>
      <c r="I23" s="4">
        <v>1</v>
      </c>
      <c r="J23" s="4">
        <v>1</v>
      </c>
      <c r="K23" s="4" t="s">
        <v>1333</v>
      </c>
      <c r="L23" s="4" t="s">
        <v>1206</v>
      </c>
      <c r="M23" s="4">
        <v>2012</v>
      </c>
      <c r="N23" s="9" t="str">
        <f>HYPERLINK("http://services.igi-global.com/resolvedoi/resolve.aspx?doi=10.4018/978-1-46661-833-6")</f>
        <v>http://services.igi-global.com/resolvedoi/resolve.aspx?doi=10.4018/978-1-46661-833-6</v>
      </c>
    </row>
    <row r="24" spans="1:14" ht="15.75">
      <c r="A24" s="3">
        <v>308</v>
      </c>
      <c r="B24" s="4" t="s">
        <v>0</v>
      </c>
      <c r="C24" s="4" t="s">
        <v>1221</v>
      </c>
      <c r="D24" s="6" t="s">
        <v>1334</v>
      </c>
      <c r="E24" s="6" t="s">
        <v>1335</v>
      </c>
      <c r="F24" s="4" t="s">
        <v>1336</v>
      </c>
      <c r="G24" s="4" t="s">
        <v>1337</v>
      </c>
      <c r="H24" s="4" t="s">
        <v>1338</v>
      </c>
      <c r="I24" s="4">
        <v>1</v>
      </c>
      <c r="J24" s="4">
        <v>1</v>
      </c>
      <c r="K24" s="4" t="s">
        <v>1339</v>
      </c>
      <c r="L24" s="4" t="s">
        <v>1199</v>
      </c>
      <c r="M24" s="4">
        <v>2012</v>
      </c>
      <c r="N24" s="9" t="str">
        <f>HYPERLINK("http://services.igi-global.com/resolvedoi/resolve.aspx?doi=10.4018/978-1-46661-836-7")</f>
        <v>http://services.igi-global.com/resolvedoi/resolve.aspx?doi=10.4018/978-1-46661-836-7</v>
      </c>
    </row>
    <row r="25" spans="1:14" ht="15.75">
      <c r="A25" s="3">
        <v>309</v>
      </c>
      <c r="B25" s="4" t="s">
        <v>0</v>
      </c>
      <c r="C25" s="4" t="s">
        <v>1233</v>
      </c>
      <c r="D25" s="6" t="s">
        <v>1340</v>
      </c>
      <c r="E25" s="6" t="s">
        <v>1341</v>
      </c>
      <c r="F25" s="4" t="s">
        <v>1342</v>
      </c>
      <c r="G25" s="4" t="s">
        <v>1343</v>
      </c>
      <c r="H25" s="4" t="s">
        <v>1344</v>
      </c>
      <c r="I25" s="4">
        <v>1</v>
      </c>
      <c r="J25" s="4">
        <v>1</v>
      </c>
      <c r="K25" s="4" t="s">
        <v>1345</v>
      </c>
      <c r="L25" s="4" t="s">
        <v>1206</v>
      </c>
      <c r="M25" s="4">
        <v>2012</v>
      </c>
      <c r="N25" s="9" t="str">
        <f>HYPERLINK("http://services.igi-global.com/resolvedoi/resolve.aspx?doi=10.4018/978-1-46661-839-8")</f>
        <v>http://services.igi-global.com/resolvedoi/resolve.aspx?doi=10.4018/978-1-46661-839-8</v>
      </c>
    </row>
    <row r="26" spans="1:14" ht="15.75">
      <c r="A26" s="3">
        <v>310</v>
      </c>
      <c r="B26" s="4" t="s">
        <v>0</v>
      </c>
      <c r="C26" s="4" t="s">
        <v>470</v>
      </c>
      <c r="D26" s="6" t="s">
        <v>580</v>
      </c>
      <c r="E26" s="6" t="s">
        <v>1346</v>
      </c>
      <c r="F26" s="4" t="s">
        <v>1347</v>
      </c>
      <c r="G26" s="4" t="s">
        <v>1348</v>
      </c>
      <c r="H26" s="4" t="s">
        <v>1349</v>
      </c>
      <c r="I26" s="4">
        <v>1</v>
      </c>
      <c r="J26" s="4">
        <v>1</v>
      </c>
      <c r="K26" s="4" t="s">
        <v>473</v>
      </c>
      <c r="L26" s="4" t="s">
        <v>1206</v>
      </c>
      <c r="M26" s="4">
        <v>2012</v>
      </c>
      <c r="N26" s="9" t="str">
        <f>HYPERLINK("http://services.igi-global.com/resolvedoi/resolve.aspx?doi=10.4018/978-1-46661-559-5")</f>
        <v>http://services.igi-global.com/resolvedoi/resolve.aspx?doi=10.4018/978-1-46661-559-5</v>
      </c>
    </row>
    <row r="27" spans="1:14" ht="15.75">
      <c r="A27" s="3">
        <v>311</v>
      </c>
      <c r="B27" s="4" t="s">
        <v>0</v>
      </c>
      <c r="C27" s="4" t="s">
        <v>1221</v>
      </c>
      <c r="D27" s="6" t="s">
        <v>544</v>
      </c>
      <c r="E27" s="6" t="s">
        <v>1350</v>
      </c>
      <c r="F27" s="4" t="s">
        <v>1351</v>
      </c>
      <c r="G27" s="4" t="s">
        <v>1352</v>
      </c>
      <c r="H27" s="4" t="s">
        <v>1353</v>
      </c>
      <c r="I27" s="4">
        <v>1</v>
      </c>
      <c r="J27" s="4">
        <v>1</v>
      </c>
      <c r="K27" s="4" t="s">
        <v>1354</v>
      </c>
      <c r="L27" s="4" t="s">
        <v>1206</v>
      </c>
      <c r="M27" s="4">
        <v>2012</v>
      </c>
      <c r="N27" s="9" t="str">
        <f>HYPERLINK("http://services.igi-global.com/resolvedoi/resolve.aspx?doi=10.4018/978-1-46661-562-5")</f>
        <v>http://services.igi-global.com/resolvedoi/resolve.aspx?doi=10.4018/978-1-46661-562-5</v>
      </c>
    </row>
    <row r="28" spans="1:14" ht="15.75">
      <c r="A28" s="3">
        <v>312</v>
      </c>
      <c r="B28" s="4" t="s">
        <v>0</v>
      </c>
      <c r="C28" s="4" t="s">
        <v>1111</v>
      </c>
      <c r="D28" s="6" t="s">
        <v>562</v>
      </c>
      <c r="E28" s="6" t="s">
        <v>1355</v>
      </c>
      <c r="F28" s="4" t="s">
        <v>1356</v>
      </c>
      <c r="G28" s="4" t="s">
        <v>1357</v>
      </c>
      <c r="H28" s="4" t="s">
        <v>1358</v>
      </c>
      <c r="I28" s="4">
        <v>1</v>
      </c>
      <c r="J28" s="4">
        <v>1</v>
      </c>
      <c r="K28" s="4" t="s">
        <v>1359</v>
      </c>
      <c r="L28" s="4" t="s">
        <v>1206</v>
      </c>
      <c r="M28" s="4">
        <v>2012</v>
      </c>
      <c r="N28" s="9" t="str">
        <f>HYPERLINK("http://services.igi-global.com/resolvedoi/resolve.aspx?doi=10.4018/978-1-46661-565-6")</f>
        <v>http://services.igi-global.com/resolvedoi/resolve.aspx?doi=10.4018/978-1-46661-565-6</v>
      </c>
    </row>
    <row r="29" spans="1:14" ht="15.75">
      <c r="A29" s="3">
        <v>313</v>
      </c>
      <c r="B29" s="4" t="s">
        <v>0</v>
      </c>
      <c r="C29" s="4" t="s">
        <v>1195</v>
      </c>
      <c r="D29" s="6" t="s">
        <v>1360</v>
      </c>
      <c r="E29" s="6" t="s">
        <v>1361</v>
      </c>
      <c r="F29" s="4" t="s">
        <v>1362</v>
      </c>
      <c r="G29" s="4" t="s">
        <v>1363</v>
      </c>
      <c r="H29" s="4" t="s">
        <v>1364</v>
      </c>
      <c r="I29" s="4">
        <v>1</v>
      </c>
      <c r="J29" s="4">
        <v>1</v>
      </c>
      <c r="K29" s="4" t="s">
        <v>1212</v>
      </c>
      <c r="L29" s="4" t="s">
        <v>1199</v>
      </c>
      <c r="M29" s="4">
        <v>2012</v>
      </c>
      <c r="N29" s="9" t="str">
        <f>HYPERLINK("http://services.igi-global.com/resolvedoi/resolve.aspx?doi=10.4018/978-1-46661-568-7")</f>
        <v>http://services.igi-global.com/resolvedoi/resolve.aspx?doi=10.4018/978-1-46661-568-7</v>
      </c>
    </row>
    <row r="30" spans="1:14" ht="15.75">
      <c r="A30" s="3">
        <v>314</v>
      </c>
      <c r="B30" s="4" t="s">
        <v>0</v>
      </c>
      <c r="C30" s="4" t="s">
        <v>1111</v>
      </c>
      <c r="D30" s="6" t="s">
        <v>544</v>
      </c>
      <c r="E30" s="6" t="s">
        <v>1365</v>
      </c>
      <c r="F30" s="4" t="s">
        <v>1366</v>
      </c>
      <c r="G30" s="4" t="s">
        <v>1367</v>
      </c>
      <c r="H30" s="4" t="s">
        <v>1368</v>
      </c>
      <c r="I30" s="4">
        <v>1</v>
      </c>
      <c r="J30" s="4">
        <v>1</v>
      </c>
      <c r="K30" s="4" t="s">
        <v>1369</v>
      </c>
      <c r="L30" s="4" t="s">
        <v>1206</v>
      </c>
      <c r="M30" s="4">
        <v>2012</v>
      </c>
      <c r="N30" s="9" t="str">
        <f>HYPERLINK("http://services.igi-global.com/resolvedoi/resolve.aspx?doi=10.4018/978-1-46661-577-9")</f>
        <v>http://services.igi-global.com/resolvedoi/resolve.aspx?doi=10.4018/978-1-46661-577-9</v>
      </c>
    </row>
    <row r="31" spans="1:14" ht="15.75">
      <c r="A31" s="3">
        <v>315</v>
      </c>
      <c r="B31" s="4" t="s">
        <v>0</v>
      </c>
      <c r="C31" s="4" t="s">
        <v>1253</v>
      </c>
      <c r="D31" s="6" t="s">
        <v>591</v>
      </c>
      <c r="E31" s="6" t="s">
        <v>1370</v>
      </c>
      <c r="F31" s="4" t="s">
        <v>1371</v>
      </c>
      <c r="G31" s="4" t="s">
        <v>1372</v>
      </c>
      <c r="H31" s="4" t="s">
        <v>1373</v>
      </c>
      <c r="I31" s="4">
        <v>1</v>
      </c>
      <c r="J31" s="4">
        <v>1</v>
      </c>
      <c r="K31" s="4" t="s">
        <v>1374</v>
      </c>
      <c r="L31" s="4" t="s">
        <v>1206</v>
      </c>
      <c r="M31" s="4">
        <v>2012</v>
      </c>
      <c r="N31" s="9" t="str">
        <f>HYPERLINK("http://services.igi-global.com/resolvedoi/resolve.aspx?doi=10.4018/978-1-46661-580-9")</f>
        <v>http://services.igi-global.com/resolvedoi/resolve.aspx?doi=10.4018/978-1-46661-580-9</v>
      </c>
    </row>
    <row r="32" spans="1:14" ht="15.75">
      <c r="A32" s="3">
        <v>316</v>
      </c>
      <c r="B32" s="4" t="s">
        <v>0</v>
      </c>
      <c r="C32" s="4" t="s">
        <v>1195</v>
      </c>
      <c r="D32" s="6" t="s">
        <v>567</v>
      </c>
      <c r="E32" s="6" t="s">
        <v>1375</v>
      </c>
      <c r="F32" s="4" t="s">
        <v>1376</v>
      </c>
      <c r="G32" s="4" t="s">
        <v>1377</v>
      </c>
      <c r="H32" s="4" t="s">
        <v>1378</v>
      </c>
      <c r="I32" s="4">
        <v>1</v>
      </c>
      <c r="J32" s="4">
        <v>1</v>
      </c>
      <c r="K32" s="4" t="s">
        <v>1379</v>
      </c>
      <c r="L32" s="4" t="s">
        <v>1199</v>
      </c>
      <c r="M32" s="4">
        <v>2012</v>
      </c>
      <c r="N32" s="9" t="str">
        <f>HYPERLINK("http://services.igi-global.com/resolvedoi/resolve.aspx?doi=10.4018/978-1-46661-583-0")</f>
        <v>http://services.igi-global.com/resolvedoi/resolve.aspx?doi=10.4018/978-1-46661-583-0</v>
      </c>
    </row>
    <row r="33" spans="1:14" ht="15.75">
      <c r="A33" s="3">
        <v>317</v>
      </c>
      <c r="B33" s="4" t="s">
        <v>0</v>
      </c>
      <c r="C33" s="4" t="s">
        <v>1233</v>
      </c>
      <c r="D33" s="6" t="s">
        <v>1380</v>
      </c>
      <c r="E33" s="6" t="s">
        <v>1381</v>
      </c>
      <c r="F33" s="4" t="s">
        <v>1382</v>
      </c>
      <c r="G33" s="4" t="s">
        <v>1383</v>
      </c>
      <c r="H33" s="4" t="s">
        <v>1384</v>
      </c>
      <c r="I33" s="4">
        <v>1</v>
      </c>
      <c r="J33" s="4">
        <v>1</v>
      </c>
      <c r="K33" s="4" t="s">
        <v>1385</v>
      </c>
      <c r="L33" s="4" t="s">
        <v>1206</v>
      </c>
      <c r="M33" s="4">
        <v>2012</v>
      </c>
      <c r="N33" s="9" t="str">
        <f>HYPERLINK("http://services.igi-global.com/resolvedoi/resolve.aspx?doi=10.4018/978-1-46661-586-1")</f>
        <v>http://services.igi-global.com/resolvedoi/resolve.aspx?doi=10.4018/978-1-46661-586-1</v>
      </c>
    </row>
    <row r="34" spans="1:14" ht="15.75">
      <c r="A34" s="3">
        <v>318</v>
      </c>
      <c r="B34" s="4" t="s">
        <v>0</v>
      </c>
      <c r="C34" s="4" t="s">
        <v>1195</v>
      </c>
      <c r="D34" s="6" t="s">
        <v>1386</v>
      </c>
      <c r="E34" s="6" t="s">
        <v>1387</v>
      </c>
      <c r="F34" s="4" t="s">
        <v>1388</v>
      </c>
      <c r="G34" s="4" t="s">
        <v>1389</v>
      </c>
      <c r="H34" s="4" t="s">
        <v>1390</v>
      </c>
      <c r="I34" s="4">
        <v>1</v>
      </c>
      <c r="J34" s="4">
        <v>1</v>
      </c>
      <c r="K34" s="4" t="s">
        <v>23</v>
      </c>
      <c r="L34" s="4" t="s">
        <v>1199</v>
      </c>
      <c r="M34" s="4">
        <v>2012</v>
      </c>
      <c r="N34" s="9" t="str">
        <f>HYPERLINK("http://services.igi-global.com/resolvedoi/resolve.aspx?doi=10.4018/978-1-46661-589-2")</f>
        <v>http://services.igi-global.com/resolvedoi/resolve.aspx?doi=10.4018/978-1-46661-589-2</v>
      </c>
    </row>
    <row r="35" spans="1:14" ht="15.75">
      <c r="A35" s="3">
        <v>319</v>
      </c>
      <c r="B35" s="4" t="s">
        <v>0</v>
      </c>
      <c r="C35" s="4" t="s">
        <v>1111</v>
      </c>
      <c r="D35" s="6" t="s">
        <v>562</v>
      </c>
      <c r="E35" s="6" t="s">
        <v>1391</v>
      </c>
      <c r="F35" s="4" t="s">
        <v>1392</v>
      </c>
      <c r="G35" s="4" t="s">
        <v>1393</v>
      </c>
      <c r="H35" s="4" t="s">
        <v>1394</v>
      </c>
      <c r="I35" s="4">
        <v>1</v>
      </c>
      <c r="J35" s="4">
        <v>1</v>
      </c>
      <c r="K35" s="4" t="s">
        <v>1395</v>
      </c>
      <c r="L35" s="4" t="s">
        <v>1206</v>
      </c>
      <c r="M35" s="4">
        <v>2012</v>
      </c>
      <c r="N35" s="9" t="str">
        <f>HYPERLINK("http://services.igi-global.com/resolvedoi/resolve.aspx?doi=10.4018/978-1-46661-592-2")</f>
        <v>http://services.igi-global.com/resolvedoi/resolve.aspx?doi=10.4018/978-1-46661-592-2</v>
      </c>
    </row>
    <row r="36" spans="1:14" ht="15.75">
      <c r="A36" s="3">
        <v>320</v>
      </c>
      <c r="B36" s="4" t="s">
        <v>0</v>
      </c>
      <c r="C36" s="4" t="s">
        <v>1111</v>
      </c>
      <c r="D36" s="6" t="s">
        <v>1396</v>
      </c>
      <c r="E36" s="6" t="s">
        <v>1397</v>
      </c>
      <c r="F36" s="4" t="s">
        <v>1398</v>
      </c>
      <c r="G36" s="4" t="s">
        <v>1399</v>
      </c>
      <c r="H36" s="4" t="s">
        <v>1400</v>
      </c>
      <c r="I36" s="4">
        <v>1</v>
      </c>
      <c r="J36" s="4">
        <v>1</v>
      </c>
      <c r="K36" s="4" t="s">
        <v>1401</v>
      </c>
      <c r="L36" s="4" t="s">
        <v>1206</v>
      </c>
      <c r="M36" s="4">
        <v>2012</v>
      </c>
      <c r="N36" s="9" t="str">
        <f>HYPERLINK("http://services.igi-global.com/resolvedoi/resolve.aspx?doi=10.4018/978-1-46661-595-3")</f>
        <v>http://services.igi-global.com/resolvedoi/resolve.aspx?doi=10.4018/978-1-46661-595-3</v>
      </c>
    </row>
    <row r="37" spans="1:14" ht="15.75">
      <c r="A37" s="3">
        <v>321</v>
      </c>
      <c r="B37" s="4" t="s">
        <v>0</v>
      </c>
      <c r="C37" s="4" t="s">
        <v>1195</v>
      </c>
      <c r="D37" s="6" t="s">
        <v>541</v>
      </c>
      <c r="E37" s="6" t="s">
        <v>1402</v>
      </c>
      <c r="F37" s="4" t="s">
        <v>1403</v>
      </c>
      <c r="G37" s="4" t="s">
        <v>1404</v>
      </c>
      <c r="H37" s="4" t="s">
        <v>1405</v>
      </c>
      <c r="I37" s="4">
        <v>3</v>
      </c>
      <c r="J37" s="4">
        <v>1</v>
      </c>
      <c r="K37" s="4" t="s">
        <v>1406</v>
      </c>
      <c r="L37" s="4" t="s">
        <v>1199</v>
      </c>
      <c r="M37" s="4">
        <v>2012</v>
      </c>
      <c r="N37" s="9" t="str">
        <f>HYPERLINK("http://services.igi-global.com/resolvedoi/resolve.aspx?doi=10.4018/978-1-46661-598-4")</f>
        <v>http://services.igi-global.com/resolvedoi/resolve.aspx?doi=10.4018/978-1-46661-598-4</v>
      </c>
    </row>
    <row r="38" spans="1:14" ht="15.75">
      <c r="A38" s="3">
        <v>322</v>
      </c>
      <c r="B38" s="4" t="s">
        <v>0</v>
      </c>
      <c r="C38" s="4" t="s">
        <v>470</v>
      </c>
      <c r="D38" s="6" t="s">
        <v>1407</v>
      </c>
      <c r="E38" s="6" t="s">
        <v>1408</v>
      </c>
      <c r="F38" s="4" t="s">
        <v>1409</v>
      </c>
      <c r="G38" s="4" t="s">
        <v>1410</v>
      </c>
      <c r="H38" s="4" t="s">
        <v>1411</v>
      </c>
      <c r="I38" s="4">
        <v>3</v>
      </c>
      <c r="J38" s="4">
        <v>1</v>
      </c>
      <c r="K38" s="4" t="s">
        <v>1406</v>
      </c>
      <c r="L38" s="4" t="s">
        <v>1199</v>
      </c>
      <c r="M38" s="4">
        <v>2012</v>
      </c>
      <c r="N38" s="9" t="str">
        <f>HYPERLINK("http://services.igi-global.com/resolvedoi/resolve.aspx?doi=10.4018/978-1-46661-601-1")</f>
        <v>http://services.igi-global.com/resolvedoi/resolve.aspx?doi=10.4018/978-1-46661-601-1</v>
      </c>
    </row>
    <row r="39" spans="1:14" ht="15.75">
      <c r="A39" s="3">
        <v>323</v>
      </c>
      <c r="B39" s="4" t="s">
        <v>0</v>
      </c>
      <c r="C39" s="4" t="s">
        <v>1195</v>
      </c>
      <c r="D39" s="6" t="s">
        <v>1412</v>
      </c>
      <c r="E39" s="6" t="s">
        <v>1413</v>
      </c>
      <c r="F39" s="4" t="s">
        <v>1414</v>
      </c>
      <c r="G39" s="4" t="s">
        <v>1415</v>
      </c>
      <c r="H39" s="4" t="s">
        <v>1416</v>
      </c>
      <c r="I39" s="4">
        <v>1</v>
      </c>
      <c r="J39" s="4">
        <v>1</v>
      </c>
      <c r="K39" s="4" t="s">
        <v>1417</v>
      </c>
      <c r="L39" s="4" t="s">
        <v>1199</v>
      </c>
      <c r="M39" s="4">
        <v>2012</v>
      </c>
      <c r="N39" s="9" t="str">
        <f>HYPERLINK("http://services.igi-global.com/resolvedoi/resolve.aspx?doi=10.4018/978-1-46661-604-2")</f>
        <v>http://services.igi-global.com/resolvedoi/resolve.aspx?doi=10.4018/978-1-46661-604-2</v>
      </c>
    </row>
    <row r="40" spans="1:14" ht="15.75">
      <c r="A40" s="3">
        <v>324</v>
      </c>
      <c r="B40" s="4" t="s">
        <v>0</v>
      </c>
      <c r="C40" s="4" t="s">
        <v>1253</v>
      </c>
      <c r="D40" s="6" t="s">
        <v>1418</v>
      </c>
      <c r="E40" s="6" t="s">
        <v>1419</v>
      </c>
      <c r="F40" s="4" t="s">
        <v>1420</v>
      </c>
      <c r="G40" s="4" t="s">
        <v>1421</v>
      </c>
      <c r="H40" s="4" t="s">
        <v>1422</v>
      </c>
      <c r="I40" s="4">
        <v>1</v>
      </c>
      <c r="J40" s="4">
        <v>1</v>
      </c>
      <c r="K40" s="4" t="s">
        <v>498</v>
      </c>
      <c r="L40" s="4" t="s">
        <v>499</v>
      </c>
      <c r="M40" s="4">
        <v>2012</v>
      </c>
      <c r="N40" s="9" t="str">
        <f>HYPERLINK("http://services.igi-global.com/resolvedoi/resolve.aspx?doi=10.4018/978-1-46661-607-3")</f>
        <v>http://services.igi-global.com/resolvedoi/resolve.aspx?doi=10.4018/978-1-46661-607-3</v>
      </c>
    </row>
    <row r="41" spans="1:14" ht="15.75">
      <c r="A41" s="3">
        <v>325</v>
      </c>
      <c r="B41" s="4" t="s">
        <v>0</v>
      </c>
      <c r="C41" s="4" t="s">
        <v>1280</v>
      </c>
      <c r="D41" s="6" t="s">
        <v>649</v>
      </c>
      <c r="E41" s="6" t="s">
        <v>1423</v>
      </c>
      <c r="F41" s="4" t="s">
        <v>1424</v>
      </c>
      <c r="G41" s="4" t="s">
        <v>1425</v>
      </c>
      <c r="H41" s="4" t="s">
        <v>1426</v>
      </c>
      <c r="I41" s="4">
        <v>1</v>
      </c>
      <c r="J41" s="4">
        <v>1</v>
      </c>
      <c r="K41" s="4" t="s">
        <v>1427</v>
      </c>
      <c r="L41" s="4" t="s">
        <v>1206</v>
      </c>
      <c r="M41" s="4">
        <v>2012</v>
      </c>
      <c r="N41" s="9" t="str">
        <f>HYPERLINK("http://services.igi-global.com/resolvedoi/resolve.aspx?doi=10.4018/978-1-46661-613-4")</f>
        <v>http://services.igi-global.com/resolvedoi/resolve.aspx?doi=10.4018/978-1-46661-613-4</v>
      </c>
    </row>
    <row r="42" spans="1:14" ht="15.75">
      <c r="A42" s="3">
        <v>326</v>
      </c>
      <c r="B42" s="4" t="s">
        <v>0</v>
      </c>
      <c r="C42" s="4" t="s">
        <v>1111</v>
      </c>
      <c r="D42" s="6" t="s">
        <v>1428</v>
      </c>
      <c r="E42" s="6" t="s">
        <v>1429</v>
      </c>
      <c r="F42" s="4" t="s">
        <v>1430</v>
      </c>
      <c r="G42" s="4" t="s">
        <v>1431</v>
      </c>
      <c r="H42" s="4" t="s">
        <v>1432</v>
      </c>
      <c r="I42" s="4">
        <v>1</v>
      </c>
      <c r="J42" s="4">
        <v>1</v>
      </c>
      <c r="K42" s="4" t="s">
        <v>1433</v>
      </c>
      <c r="L42" s="4" t="s">
        <v>1206</v>
      </c>
      <c r="M42" s="4">
        <v>2012</v>
      </c>
      <c r="N42" s="9" t="str">
        <f>HYPERLINK("http://services.igi-global.com/resolvedoi/resolve.aspx?doi=10.4018/978-1-46661-616-5")</f>
        <v>http://services.igi-global.com/resolvedoi/resolve.aspx?doi=10.4018/978-1-46661-616-5</v>
      </c>
    </row>
    <row r="43" spans="1:14" ht="15.75">
      <c r="A43" s="3">
        <v>327</v>
      </c>
      <c r="B43" s="4" t="s">
        <v>0</v>
      </c>
      <c r="C43" s="4" t="s">
        <v>1195</v>
      </c>
      <c r="D43" s="6" t="s">
        <v>541</v>
      </c>
      <c r="E43" s="6" t="s">
        <v>1434</v>
      </c>
      <c r="F43" s="4" t="s">
        <v>1435</v>
      </c>
      <c r="G43" s="4" t="s">
        <v>1436</v>
      </c>
      <c r="H43" s="4" t="s">
        <v>1437</v>
      </c>
      <c r="I43" s="4">
        <v>1</v>
      </c>
      <c r="J43" s="4">
        <v>1</v>
      </c>
      <c r="K43" s="4" t="s">
        <v>1438</v>
      </c>
      <c r="L43" s="4" t="s">
        <v>1199</v>
      </c>
      <c r="M43" s="4">
        <v>2012</v>
      </c>
      <c r="N43" s="9" t="str">
        <f>HYPERLINK("http://services.igi-global.com/resolvedoi/resolve.aspx?doi=10.4018/978-1-46661-619-6")</f>
        <v>http://services.igi-global.com/resolvedoi/resolve.aspx?doi=10.4018/978-1-46661-619-6</v>
      </c>
    </row>
    <row r="44" spans="1:14" ht="15.75">
      <c r="A44" s="3">
        <v>328</v>
      </c>
      <c r="B44" s="4" t="s">
        <v>0</v>
      </c>
      <c r="C44" s="4" t="s">
        <v>1221</v>
      </c>
      <c r="D44" s="6" t="s">
        <v>1439</v>
      </c>
      <c r="E44" s="6" t="s">
        <v>1440</v>
      </c>
      <c r="F44" s="4" t="s">
        <v>1441</v>
      </c>
      <c r="G44" s="4" t="s">
        <v>1442</v>
      </c>
      <c r="H44" s="4" t="s">
        <v>1443</v>
      </c>
      <c r="I44" s="4">
        <v>1</v>
      </c>
      <c r="J44" s="4">
        <v>1</v>
      </c>
      <c r="K44" s="4" t="s">
        <v>1444</v>
      </c>
      <c r="L44" s="4" t="s">
        <v>1206</v>
      </c>
      <c r="M44" s="4">
        <v>2012</v>
      </c>
      <c r="N44" s="9" t="str">
        <f>HYPERLINK("http://services.igi-global.com/resolvedoi/resolve.aspx?doi=10.4018/978-1-46661-622-6")</f>
        <v>http://services.igi-global.com/resolvedoi/resolve.aspx?doi=10.4018/978-1-46661-622-6</v>
      </c>
    </row>
    <row r="45" spans="1:14" ht="15.75">
      <c r="A45" s="3">
        <v>329</v>
      </c>
      <c r="B45" s="4" t="s">
        <v>0</v>
      </c>
      <c r="C45" s="4" t="s">
        <v>1233</v>
      </c>
      <c r="D45" s="6" t="s">
        <v>1445</v>
      </c>
      <c r="E45" s="6" t="s">
        <v>1446</v>
      </c>
      <c r="F45" s="4" t="s">
        <v>1447</v>
      </c>
      <c r="G45" s="4" t="s">
        <v>1448</v>
      </c>
      <c r="H45" s="4" t="s">
        <v>1449</v>
      </c>
      <c r="I45" s="4">
        <v>1</v>
      </c>
      <c r="J45" s="4">
        <v>1</v>
      </c>
      <c r="K45" s="4" t="s">
        <v>1450</v>
      </c>
      <c r="L45" s="4" t="s">
        <v>1206</v>
      </c>
      <c r="M45" s="4">
        <v>2012</v>
      </c>
      <c r="N45" s="9" t="str">
        <f>HYPERLINK("http://services.igi-global.com/resolvedoi/resolve.aspx?doi=10.4018/978-1-46661-625-7")</f>
        <v>http://services.igi-global.com/resolvedoi/resolve.aspx?doi=10.4018/978-1-46661-625-7</v>
      </c>
    </row>
    <row r="46" spans="1:14" ht="15.75">
      <c r="A46" s="3">
        <v>330</v>
      </c>
      <c r="B46" s="4" t="s">
        <v>0</v>
      </c>
      <c r="C46" s="4" t="s">
        <v>1111</v>
      </c>
      <c r="D46" s="6" t="s">
        <v>1451</v>
      </c>
      <c r="E46" s="6" t="s">
        <v>1452</v>
      </c>
      <c r="F46" s="4" t="s">
        <v>1453</v>
      </c>
      <c r="G46" s="4" t="s">
        <v>1454</v>
      </c>
      <c r="H46" s="4" t="s">
        <v>1455</v>
      </c>
      <c r="I46" s="4">
        <v>1</v>
      </c>
      <c r="J46" s="4">
        <v>1</v>
      </c>
      <c r="K46" s="4" t="s">
        <v>1456</v>
      </c>
      <c r="L46" s="4" t="s">
        <v>1206</v>
      </c>
      <c r="M46" s="4">
        <v>2012</v>
      </c>
      <c r="N46" s="9" t="str">
        <f>HYPERLINK("http://services.igi-global.com/resolvedoi/resolve.aspx?doi=10.4018/978-1-46661-628-8")</f>
        <v>http://services.igi-global.com/resolvedoi/resolve.aspx?doi=10.4018/978-1-46661-628-8</v>
      </c>
    </row>
    <row r="47" spans="1:14" ht="15.75">
      <c r="A47" s="3">
        <v>331</v>
      </c>
      <c r="B47" s="4" t="s">
        <v>0</v>
      </c>
      <c r="C47" s="4" t="s">
        <v>1195</v>
      </c>
      <c r="D47" s="6" t="s">
        <v>1457</v>
      </c>
      <c r="E47" s="6" t="s">
        <v>1458</v>
      </c>
      <c r="F47" s="4" t="s">
        <v>1459</v>
      </c>
      <c r="G47" s="4" t="s">
        <v>1460</v>
      </c>
      <c r="H47" s="4" t="s">
        <v>1461</v>
      </c>
      <c r="I47" s="4">
        <v>1</v>
      </c>
      <c r="J47" s="4">
        <v>1</v>
      </c>
      <c r="K47" s="4" t="s">
        <v>1462</v>
      </c>
      <c r="L47" s="4" t="s">
        <v>1199</v>
      </c>
      <c r="M47" s="4">
        <v>2012</v>
      </c>
      <c r="N47" s="9" t="str">
        <f>HYPERLINK("http://services.igi-global.com/resolvedoi/resolve.aspx?doi=10.4018/978-1-46661-631-8")</f>
        <v>http://services.igi-global.com/resolvedoi/resolve.aspx?doi=10.4018/978-1-46661-631-8</v>
      </c>
    </row>
    <row r="48" spans="1:14" ht="15.75">
      <c r="A48" s="3">
        <v>332</v>
      </c>
      <c r="B48" s="4" t="s">
        <v>0</v>
      </c>
      <c r="C48" s="4" t="s">
        <v>1280</v>
      </c>
      <c r="D48" s="6" t="s">
        <v>1463</v>
      </c>
      <c r="E48" s="6" t="s">
        <v>1464</v>
      </c>
      <c r="F48" s="4" t="s">
        <v>1465</v>
      </c>
      <c r="G48" s="4" t="s">
        <v>1466</v>
      </c>
      <c r="H48" s="4" t="s">
        <v>1467</v>
      </c>
      <c r="I48" s="4">
        <v>1</v>
      </c>
      <c r="J48" s="4">
        <v>1</v>
      </c>
      <c r="K48" s="4" t="s">
        <v>1468</v>
      </c>
      <c r="L48" s="4" t="s">
        <v>1206</v>
      </c>
      <c r="M48" s="4">
        <v>2012</v>
      </c>
      <c r="N48" s="9" t="str">
        <f>HYPERLINK("http://services.igi-global.com/resolvedoi/resolve.aspx?doi=10.4018/978-1-46661-634-9")</f>
        <v>http://services.igi-global.com/resolvedoi/resolve.aspx?doi=10.4018/978-1-46661-634-9</v>
      </c>
    </row>
    <row r="49" spans="1:14" ht="15.75">
      <c r="A49" s="3">
        <v>333</v>
      </c>
      <c r="B49" s="4" t="s">
        <v>0</v>
      </c>
      <c r="C49" s="4" t="s">
        <v>1221</v>
      </c>
      <c r="D49" s="6" t="s">
        <v>581</v>
      </c>
      <c r="E49" s="6" t="s">
        <v>1469</v>
      </c>
      <c r="F49" s="4" t="s">
        <v>1470</v>
      </c>
      <c r="G49" s="4" t="s">
        <v>1471</v>
      </c>
      <c r="H49" s="4" t="s">
        <v>1472</v>
      </c>
      <c r="I49" s="4">
        <v>1</v>
      </c>
      <c r="J49" s="4">
        <v>1</v>
      </c>
      <c r="K49" s="4" t="s">
        <v>1473</v>
      </c>
      <c r="L49" s="4" t="s">
        <v>1206</v>
      </c>
      <c r="M49" s="4">
        <v>2012</v>
      </c>
      <c r="N49" s="9" t="str">
        <f>HYPERLINK("http://services.igi-global.com/resolvedoi/resolve.aspx?doi=10.4018/978-1-46661-637-0")</f>
        <v>http://services.igi-global.com/resolvedoi/resolve.aspx?doi=10.4018/978-1-46661-637-0</v>
      </c>
    </row>
    <row r="50" spans="1:14" ht="15.75">
      <c r="A50" s="3">
        <v>334</v>
      </c>
      <c r="B50" s="4" t="s">
        <v>0</v>
      </c>
      <c r="C50" s="4" t="s">
        <v>1233</v>
      </c>
      <c r="D50" s="6" t="s">
        <v>1474</v>
      </c>
      <c r="E50" s="6" t="s">
        <v>1475</v>
      </c>
      <c r="F50" s="4" t="s">
        <v>1476</v>
      </c>
      <c r="G50" s="4" t="s">
        <v>1477</v>
      </c>
      <c r="H50" s="4" t="s">
        <v>1478</v>
      </c>
      <c r="I50" s="4">
        <v>1</v>
      </c>
      <c r="J50" s="4">
        <v>1</v>
      </c>
      <c r="K50" s="4" t="s">
        <v>1479</v>
      </c>
      <c r="L50" s="4" t="s">
        <v>499</v>
      </c>
      <c r="M50" s="4">
        <v>2012</v>
      </c>
      <c r="N50" s="9" t="str">
        <f>HYPERLINK("http://services.igi-global.com/resolvedoi/resolve.aspx?doi=10.4018/978-1-46661-640-0")</f>
        <v>http://services.igi-global.com/resolvedoi/resolve.aspx?doi=10.4018/978-1-46661-640-0</v>
      </c>
    </row>
    <row r="51" spans="1:14" ht="15.75">
      <c r="A51" s="3">
        <v>335</v>
      </c>
      <c r="B51" s="4" t="s">
        <v>0</v>
      </c>
      <c r="C51" s="4" t="s">
        <v>1253</v>
      </c>
      <c r="D51" s="6" t="s">
        <v>1480</v>
      </c>
      <c r="E51" s="6" t="s">
        <v>1481</v>
      </c>
      <c r="F51" s="4" t="s">
        <v>1482</v>
      </c>
      <c r="G51" s="4" t="s">
        <v>1483</v>
      </c>
      <c r="H51" s="4" t="s">
        <v>1484</v>
      </c>
      <c r="I51" s="4">
        <v>1</v>
      </c>
      <c r="J51" s="4">
        <v>1</v>
      </c>
      <c r="K51" s="4" t="s">
        <v>1485</v>
      </c>
      <c r="L51" s="4" t="s">
        <v>1206</v>
      </c>
      <c r="M51" s="4">
        <v>2012</v>
      </c>
      <c r="N51" s="9" t="str">
        <f>HYPERLINK("http://services.igi-global.com/resolvedoi/resolve.aspx?doi=10.4018/978-1-46661-643-1")</f>
        <v>http://services.igi-global.com/resolvedoi/resolve.aspx?doi=10.4018/978-1-46661-643-1</v>
      </c>
    </row>
    <row r="52" spans="1:14" ht="15.75">
      <c r="A52" s="3">
        <v>336</v>
      </c>
      <c r="B52" s="4" t="s">
        <v>0</v>
      </c>
      <c r="C52" s="4" t="s">
        <v>1233</v>
      </c>
      <c r="D52" s="6" t="s">
        <v>1486</v>
      </c>
      <c r="E52" s="6" t="s">
        <v>1487</v>
      </c>
      <c r="F52" s="4" t="s">
        <v>1488</v>
      </c>
      <c r="G52" s="4" t="s">
        <v>1489</v>
      </c>
      <c r="H52" s="4" t="s">
        <v>1490</v>
      </c>
      <c r="I52" s="4">
        <v>1</v>
      </c>
      <c r="J52" s="4">
        <v>1</v>
      </c>
      <c r="K52" s="4" t="s">
        <v>1491</v>
      </c>
      <c r="L52" s="4" t="s">
        <v>1206</v>
      </c>
      <c r="M52" s="4">
        <v>2012</v>
      </c>
      <c r="N52" s="9" t="str">
        <f>HYPERLINK("http://services.igi-global.com/resolvedoi/resolve.aspx?doi=10.4018/978-1-46661-646-2")</f>
        <v>http://services.igi-global.com/resolvedoi/resolve.aspx?doi=10.4018/978-1-46661-646-2</v>
      </c>
    </row>
    <row r="53" spans="1:14" ht="15.75">
      <c r="A53" s="3">
        <v>337</v>
      </c>
      <c r="B53" s="4" t="s">
        <v>0</v>
      </c>
      <c r="C53" s="4" t="s">
        <v>1264</v>
      </c>
      <c r="D53" s="6" t="s">
        <v>591</v>
      </c>
      <c r="E53" s="6" t="s">
        <v>1492</v>
      </c>
      <c r="F53" s="4" t="s">
        <v>1493</v>
      </c>
      <c r="G53" s="4" t="s">
        <v>1494</v>
      </c>
      <c r="H53" s="4" t="s">
        <v>1495</v>
      </c>
      <c r="I53" s="4">
        <v>1</v>
      </c>
      <c r="J53" s="4">
        <v>1</v>
      </c>
      <c r="K53" s="4" t="s">
        <v>1496</v>
      </c>
      <c r="L53" s="4" t="s">
        <v>1206</v>
      </c>
      <c r="M53" s="4">
        <v>2012</v>
      </c>
      <c r="N53" s="9" t="str">
        <f>HYPERLINK("http://services.igi-global.com/resolvedoi/resolve.aspx?doi=10.4018/978-1-46661-649-3")</f>
        <v>http://services.igi-global.com/resolvedoi/resolve.aspx?doi=10.4018/978-1-46661-649-3</v>
      </c>
    </row>
    <row r="54" spans="1:14" ht="15.75">
      <c r="A54" s="3">
        <v>338</v>
      </c>
      <c r="B54" s="4" t="s">
        <v>0</v>
      </c>
      <c r="C54" s="4" t="s">
        <v>1050</v>
      </c>
      <c r="D54" s="6" t="s">
        <v>1497</v>
      </c>
      <c r="E54" s="6" t="s">
        <v>1498</v>
      </c>
      <c r="F54" s="4" t="s">
        <v>1499</v>
      </c>
      <c r="G54" s="4" t="s">
        <v>1500</v>
      </c>
      <c r="H54" s="4" t="s">
        <v>1501</v>
      </c>
      <c r="I54" s="4">
        <v>1</v>
      </c>
      <c r="J54" s="4">
        <v>1</v>
      </c>
      <c r="K54" s="4" t="s">
        <v>1059</v>
      </c>
      <c r="L54" s="4" t="s">
        <v>1206</v>
      </c>
      <c r="M54" s="4">
        <v>2012</v>
      </c>
      <c r="N54" s="9" t="str">
        <f>HYPERLINK("http://services.igi-global.com/resolvedoi/resolve.aspx?doi=10.4018/978-1-46661-655-4")</f>
        <v>http://services.igi-global.com/resolvedoi/resolve.aspx?doi=10.4018/978-1-46661-655-4</v>
      </c>
    </row>
    <row r="55" spans="1:14" ht="15.75">
      <c r="A55" s="3">
        <v>339</v>
      </c>
      <c r="B55" s="4" t="s">
        <v>0</v>
      </c>
      <c r="C55" s="4" t="s">
        <v>1253</v>
      </c>
      <c r="D55" s="6" t="s">
        <v>579</v>
      </c>
      <c r="E55" s="6" t="s">
        <v>1502</v>
      </c>
      <c r="F55" s="4" t="s">
        <v>1503</v>
      </c>
      <c r="G55" s="4" t="s">
        <v>1504</v>
      </c>
      <c r="H55" s="4" t="s">
        <v>1505</v>
      </c>
      <c r="I55" s="4">
        <v>2</v>
      </c>
      <c r="J55" s="4">
        <v>1</v>
      </c>
      <c r="K55" s="4" t="s">
        <v>1506</v>
      </c>
      <c r="L55" s="4" t="s">
        <v>499</v>
      </c>
      <c r="M55" s="4">
        <v>2012</v>
      </c>
      <c r="N55" s="9" t="str">
        <f>HYPERLINK("http://services.igi-global.com/resolvedoi/resolve.aspx?doi=10.4018/978-1-61520-655-1")</f>
        <v>http://services.igi-global.com/resolvedoi/resolve.aspx?doi=10.4018/978-1-61520-655-1</v>
      </c>
    </row>
    <row r="56" spans="1:14" ht="15.75">
      <c r="A56" s="3">
        <v>340</v>
      </c>
      <c r="B56" s="4" t="s">
        <v>0</v>
      </c>
      <c r="C56" s="4" t="s">
        <v>1253</v>
      </c>
      <c r="D56" s="6" t="s">
        <v>1507</v>
      </c>
      <c r="E56" s="6" t="s">
        <v>1508</v>
      </c>
      <c r="F56" s="4" t="s">
        <v>1509</v>
      </c>
      <c r="G56" s="4" t="s">
        <v>1510</v>
      </c>
      <c r="H56" s="4" t="s">
        <v>1511</v>
      </c>
      <c r="I56" s="4">
        <v>4</v>
      </c>
      <c r="J56" s="4">
        <v>1</v>
      </c>
      <c r="K56" s="4" t="s">
        <v>1406</v>
      </c>
      <c r="L56" s="4" t="s">
        <v>1206</v>
      </c>
      <c r="M56" s="4">
        <v>2012</v>
      </c>
      <c r="N56" s="9" t="str">
        <f>HYPERLINK("http://services.igi-global.com/resolvedoi/resolve.aspx?doi=10.4018/978-1-46660-879-5")</f>
        <v>http://services.igi-global.com/resolvedoi/resolve.aspx?doi=10.4018/978-1-46660-879-5</v>
      </c>
    </row>
    <row r="57" spans="1:14" ht="15.75">
      <c r="A57" s="3">
        <v>341</v>
      </c>
      <c r="B57" s="4" t="s">
        <v>0</v>
      </c>
      <c r="C57" s="4" t="s">
        <v>1233</v>
      </c>
      <c r="D57" s="6" t="s">
        <v>1512</v>
      </c>
      <c r="E57" s="6" t="s">
        <v>1513</v>
      </c>
      <c r="F57" s="4" t="s">
        <v>1514</v>
      </c>
      <c r="G57" s="4" t="s">
        <v>1515</v>
      </c>
      <c r="H57" s="4" t="s">
        <v>1516</v>
      </c>
      <c r="I57" s="4">
        <v>3</v>
      </c>
      <c r="J57" s="4">
        <v>1</v>
      </c>
      <c r="K57" s="4" t="s">
        <v>1406</v>
      </c>
      <c r="L57" s="4" t="s">
        <v>1206</v>
      </c>
      <c r="M57" s="4">
        <v>2012</v>
      </c>
      <c r="N57" s="9" t="str">
        <f>HYPERLINK("http://services.igi-global.com/resolvedoi/resolve.aspx?doi=10.4018/978-1-46660-882-5")</f>
        <v>http://services.igi-global.com/resolvedoi/resolve.aspx?doi=10.4018/978-1-46660-882-5</v>
      </c>
    </row>
    <row r="58" spans="1:14" ht="15.75">
      <c r="A58" s="3">
        <v>342</v>
      </c>
      <c r="B58" s="4" t="s">
        <v>0</v>
      </c>
      <c r="C58" s="4" t="s">
        <v>1195</v>
      </c>
      <c r="D58" s="6" t="s">
        <v>633</v>
      </c>
      <c r="E58" s="6" t="s">
        <v>1517</v>
      </c>
      <c r="F58" s="4" t="s">
        <v>1518</v>
      </c>
      <c r="G58" s="4" t="s">
        <v>1519</v>
      </c>
      <c r="H58" s="4" t="s">
        <v>1520</v>
      </c>
      <c r="I58" s="4">
        <v>1</v>
      </c>
      <c r="J58" s="4">
        <v>1</v>
      </c>
      <c r="K58" s="4" t="s">
        <v>1521</v>
      </c>
      <c r="L58" s="4" t="s">
        <v>1199</v>
      </c>
      <c r="M58" s="4">
        <v>2012</v>
      </c>
      <c r="N58" s="9" t="str">
        <f>HYPERLINK("http://services.igi-global.com/resolvedoi/resolve.aspx?doi=10.4018/978-1-46660-885-6")</f>
        <v>http://services.igi-global.com/resolvedoi/resolve.aspx?doi=10.4018/978-1-46660-885-6</v>
      </c>
    </row>
    <row r="59" spans="1:14" ht="15.75">
      <c r="A59" s="3">
        <v>343</v>
      </c>
      <c r="B59" s="4" t="s">
        <v>0</v>
      </c>
      <c r="C59" s="4" t="s">
        <v>1233</v>
      </c>
      <c r="D59" s="6" t="s">
        <v>580</v>
      </c>
      <c r="E59" s="6" t="s">
        <v>1522</v>
      </c>
      <c r="F59" s="4" t="s">
        <v>1523</v>
      </c>
      <c r="G59" s="4" t="s">
        <v>1524</v>
      </c>
      <c r="H59" s="4" t="s">
        <v>1525</v>
      </c>
      <c r="I59" s="4">
        <v>1</v>
      </c>
      <c r="J59" s="4">
        <v>1</v>
      </c>
      <c r="K59" s="4" t="s">
        <v>1526</v>
      </c>
      <c r="L59" s="4" t="s">
        <v>1206</v>
      </c>
      <c r="M59" s="4">
        <v>2012</v>
      </c>
      <c r="N59" s="9" t="str">
        <f>HYPERLINK("http://services.igi-global.com/resolvedoi/resolve.aspx?doi=10.4018/978-1-46660-891-7")</f>
        <v>http://services.igi-global.com/resolvedoi/resolve.aspx?doi=10.4018/978-1-46660-891-7</v>
      </c>
    </row>
    <row r="60" spans="1:14" ht="15.75">
      <c r="A60" s="3">
        <v>344</v>
      </c>
      <c r="B60" s="4" t="s">
        <v>0</v>
      </c>
      <c r="C60" s="4" t="s">
        <v>470</v>
      </c>
      <c r="D60" s="6" t="s">
        <v>1527</v>
      </c>
      <c r="E60" s="6" t="s">
        <v>1528</v>
      </c>
      <c r="F60" s="4" t="s">
        <v>1529</v>
      </c>
      <c r="G60" s="4" t="s">
        <v>1530</v>
      </c>
      <c r="H60" s="4" t="s">
        <v>1531</v>
      </c>
      <c r="I60" s="4">
        <v>1</v>
      </c>
      <c r="J60" s="4">
        <v>1</v>
      </c>
      <c r="K60" s="4" t="s">
        <v>1532</v>
      </c>
      <c r="L60" s="4" t="s">
        <v>1206</v>
      </c>
      <c r="M60" s="4">
        <v>2012</v>
      </c>
      <c r="N60" s="9" t="str">
        <f>HYPERLINK("http://services.igi-global.com/resolvedoi/resolve.aspx?doi=10.4018/978-1-46660-894-8")</f>
        <v>http://services.igi-global.com/resolvedoi/resolve.aspx?doi=10.4018/978-1-46660-894-8</v>
      </c>
    </row>
    <row r="61" spans="1:14" ht="15.75">
      <c r="A61" s="3">
        <v>345</v>
      </c>
      <c r="B61" s="4" t="s">
        <v>0</v>
      </c>
      <c r="C61" s="4" t="s">
        <v>1253</v>
      </c>
      <c r="D61" s="6" t="s">
        <v>1457</v>
      </c>
      <c r="E61" s="6" t="s">
        <v>1533</v>
      </c>
      <c r="F61" s="4" t="s">
        <v>1534</v>
      </c>
      <c r="G61" s="4" t="s">
        <v>1535</v>
      </c>
      <c r="H61" s="4" t="s">
        <v>1536</v>
      </c>
      <c r="I61" s="4">
        <v>1</v>
      </c>
      <c r="J61" s="4">
        <v>1</v>
      </c>
      <c r="K61" s="4" t="s">
        <v>1537</v>
      </c>
      <c r="L61" s="4" t="s">
        <v>1206</v>
      </c>
      <c r="M61" s="4">
        <v>2012</v>
      </c>
      <c r="N61" s="9" t="str">
        <f>HYPERLINK("http://services.igi-global.com/resolvedoi/resolve.aspx?doi=10.4018/978-1-46660-897-9")</f>
        <v>http://services.igi-global.com/resolvedoi/resolve.aspx?doi=10.4018/978-1-46660-897-9</v>
      </c>
    </row>
    <row r="62" spans="1:14" ht="15.75">
      <c r="A62" s="3">
        <v>346</v>
      </c>
      <c r="B62" s="4" t="s">
        <v>0</v>
      </c>
      <c r="C62" s="4" t="s">
        <v>1221</v>
      </c>
      <c r="D62" s="6" t="s">
        <v>1538</v>
      </c>
      <c r="E62" s="6" t="s">
        <v>1539</v>
      </c>
      <c r="F62" s="4" t="s">
        <v>1540</v>
      </c>
      <c r="G62" s="4" t="s">
        <v>1541</v>
      </c>
      <c r="H62" s="4" t="s">
        <v>1542</v>
      </c>
      <c r="I62" s="4">
        <v>1</v>
      </c>
      <c r="J62" s="4">
        <v>1</v>
      </c>
      <c r="K62" s="4" t="s">
        <v>102</v>
      </c>
      <c r="L62" s="4" t="s">
        <v>1206</v>
      </c>
      <c r="M62" s="4">
        <v>2012</v>
      </c>
      <c r="N62" s="9" t="str">
        <f>HYPERLINK("http://services.igi-global.com/resolvedoi/resolve.aspx?doi=10.4018/978-1-46660-900-6")</f>
        <v>http://services.igi-global.com/resolvedoi/resolve.aspx?doi=10.4018/978-1-46660-900-6</v>
      </c>
    </row>
    <row r="63" spans="1:14" ht="15.75">
      <c r="A63" s="3">
        <v>347</v>
      </c>
      <c r="B63" s="4" t="s">
        <v>0</v>
      </c>
      <c r="C63" s="4" t="s">
        <v>1221</v>
      </c>
      <c r="D63" s="6" t="s">
        <v>579</v>
      </c>
      <c r="E63" s="6" t="s">
        <v>1543</v>
      </c>
      <c r="F63" s="4" t="s">
        <v>1544</v>
      </c>
      <c r="G63" s="4" t="s">
        <v>1545</v>
      </c>
      <c r="H63" s="4" t="s">
        <v>1546</v>
      </c>
      <c r="I63" s="4">
        <v>1</v>
      </c>
      <c r="J63" s="4">
        <v>1</v>
      </c>
      <c r="K63" s="4" t="s">
        <v>1547</v>
      </c>
      <c r="L63" s="4" t="s">
        <v>1206</v>
      </c>
      <c r="M63" s="4">
        <v>2012</v>
      </c>
      <c r="N63" s="9" t="str">
        <f>HYPERLINK("http://services.igi-global.com/resolvedoi/resolve.aspx?doi=10.4018/978-1-46660-903-7")</f>
        <v>http://services.igi-global.com/resolvedoi/resolve.aspx?doi=10.4018/978-1-46660-903-7</v>
      </c>
    </row>
    <row r="64" spans="1:14" ht="15.75">
      <c r="A64" s="3">
        <v>348</v>
      </c>
      <c r="B64" s="4" t="s">
        <v>0</v>
      </c>
      <c r="C64" s="4" t="s">
        <v>1253</v>
      </c>
      <c r="D64" s="6" t="s">
        <v>1507</v>
      </c>
      <c r="E64" s="6" t="s">
        <v>1548</v>
      </c>
      <c r="F64" s="4" t="s">
        <v>1549</v>
      </c>
      <c r="G64" s="4" t="s">
        <v>1550</v>
      </c>
      <c r="H64" s="4" t="s">
        <v>1551</v>
      </c>
      <c r="I64" s="4">
        <v>1</v>
      </c>
      <c r="J64" s="4">
        <v>1</v>
      </c>
      <c r="K64" s="4" t="s">
        <v>1552</v>
      </c>
      <c r="L64" s="4" t="s">
        <v>1206</v>
      </c>
      <c r="M64" s="4">
        <v>2012</v>
      </c>
      <c r="N64" s="9" t="str">
        <f>HYPERLINK("http://services.igi-global.com/resolvedoi/resolve.aspx?doi=10.4018/978-1-46660-906-8")</f>
        <v>http://services.igi-global.com/resolvedoi/resolve.aspx?doi=10.4018/978-1-46660-906-8</v>
      </c>
    </row>
    <row r="65" spans="1:14" ht="15.75">
      <c r="A65" s="3">
        <v>349</v>
      </c>
      <c r="B65" s="4" t="s">
        <v>0</v>
      </c>
      <c r="C65" s="4" t="s">
        <v>1171</v>
      </c>
      <c r="D65" s="6" t="s">
        <v>569</v>
      </c>
      <c r="E65" s="6" t="s">
        <v>1553</v>
      </c>
      <c r="F65" s="4" t="s">
        <v>1554</v>
      </c>
      <c r="G65" s="4" t="s">
        <v>1555</v>
      </c>
      <c r="H65" s="4" t="s">
        <v>1556</v>
      </c>
      <c r="I65" s="4">
        <v>1</v>
      </c>
      <c r="J65" s="4">
        <v>1</v>
      </c>
      <c r="K65" s="4" t="s">
        <v>1557</v>
      </c>
      <c r="L65" s="4" t="s">
        <v>1124</v>
      </c>
      <c r="M65" s="4">
        <v>2012</v>
      </c>
      <c r="N65" s="9" t="str">
        <f>HYPERLINK("http://services.igi-global.com/resolvedoi/resolve.aspx?doi=10.4018/978-1-46660-909-9")</f>
        <v>http://services.igi-global.com/resolvedoi/resolve.aspx?doi=10.4018/978-1-46660-909-9</v>
      </c>
    </row>
    <row r="66" spans="1:14" ht="15.75">
      <c r="A66" s="3">
        <v>350</v>
      </c>
      <c r="B66" s="4" t="s">
        <v>0</v>
      </c>
      <c r="C66" s="4" t="s">
        <v>1280</v>
      </c>
      <c r="D66" s="6" t="s">
        <v>1558</v>
      </c>
      <c r="E66" s="6" t="s">
        <v>1559</v>
      </c>
      <c r="F66" s="4" t="s">
        <v>1560</v>
      </c>
      <c r="G66" s="4" t="s">
        <v>1561</v>
      </c>
      <c r="H66" s="4" t="s">
        <v>1562</v>
      </c>
      <c r="I66" s="4">
        <v>1</v>
      </c>
      <c r="J66" s="4">
        <v>1</v>
      </c>
      <c r="K66" s="4" t="s">
        <v>1563</v>
      </c>
      <c r="L66" s="4" t="s">
        <v>1206</v>
      </c>
      <c r="M66" s="4">
        <v>2012</v>
      </c>
      <c r="N66" s="9" t="str">
        <f>HYPERLINK("http://services.igi-global.com/resolvedoi/resolve.aspx?doi=10.4018/978-1-46660-912-9")</f>
        <v>http://services.igi-global.com/resolvedoi/resolve.aspx?doi=10.4018/978-1-46660-912-9</v>
      </c>
    </row>
    <row r="67" spans="1:14" ht="15.75">
      <c r="A67" s="3">
        <v>351</v>
      </c>
      <c r="B67" s="4" t="s">
        <v>0</v>
      </c>
      <c r="C67" s="4" t="s">
        <v>1233</v>
      </c>
      <c r="D67" s="6" t="s">
        <v>1474</v>
      </c>
      <c r="E67" s="6" t="s">
        <v>1564</v>
      </c>
      <c r="F67" s="4" t="s">
        <v>1565</v>
      </c>
      <c r="G67" s="4" t="s">
        <v>1566</v>
      </c>
      <c r="H67" s="4" t="s">
        <v>1567</v>
      </c>
      <c r="I67" s="4">
        <v>1</v>
      </c>
      <c r="J67" s="4">
        <v>1</v>
      </c>
      <c r="K67" s="4" t="s">
        <v>1568</v>
      </c>
      <c r="L67" s="4" t="s">
        <v>1206</v>
      </c>
      <c r="M67" s="4">
        <v>2012</v>
      </c>
      <c r="N67" s="9" t="str">
        <f>HYPERLINK("http://services.igi-global.com/resolvedoi/resolve.aspx?doi=10.4018/978-1-46660-915-0")</f>
        <v>http://services.igi-global.com/resolvedoi/resolve.aspx?doi=10.4018/978-1-46660-915-0</v>
      </c>
    </row>
    <row r="68" spans="1:14" ht="15.75">
      <c r="A68" s="3">
        <v>352</v>
      </c>
      <c r="B68" s="4" t="s">
        <v>0</v>
      </c>
      <c r="C68" s="4" t="s">
        <v>1195</v>
      </c>
      <c r="D68" s="6" t="s">
        <v>545</v>
      </c>
      <c r="E68" s="6" t="s">
        <v>1569</v>
      </c>
      <c r="F68" s="4" t="s">
        <v>1570</v>
      </c>
      <c r="G68" s="4" t="s">
        <v>1571</v>
      </c>
      <c r="H68" s="4" t="s">
        <v>1572</v>
      </c>
      <c r="I68" s="4">
        <v>1</v>
      </c>
      <c r="J68" s="4">
        <v>1</v>
      </c>
      <c r="K68" s="4" t="s">
        <v>982</v>
      </c>
      <c r="L68" s="4" t="s">
        <v>1199</v>
      </c>
      <c r="M68" s="4">
        <v>2012</v>
      </c>
      <c r="N68" s="9" t="str">
        <f>HYPERLINK("http://services.igi-global.com/resolvedoi/resolve.aspx?doi=10.4018/978-1-46660-918-1")</f>
        <v>http://services.igi-global.com/resolvedoi/resolve.aspx?doi=10.4018/978-1-46660-918-1</v>
      </c>
    </row>
    <row r="69" spans="1:14" ht="15.75">
      <c r="A69" s="3">
        <v>353</v>
      </c>
      <c r="B69" s="4" t="s">
        <v>0</v>
      </c>
      <c r="C69" s="4" t="s">
        <v>1280</v>
      </c>
      <c r="D69" s="6" t="s">
        <v>1573</v>
      </c>
      <c r="E69" s="6" t="s">
        <v>1574</v>
      </c>
      <c r="F69" s="4" t="s">
        <v>1575</v>
      </c>
      <c r="G69" s="4" t="s">
        <v>1576</v>
      </c>
      <c r="H69" s="4" t="s">
        <v>1577</v>
      </c>
      <c r="I69" s="4">
        <v>1</v>
      </c>
      <c r="J69" s="4">
        <v>1</v>
      </c>
      <c r="K69" s="4" t="s">
        <v>1345</v>
      </c>
      <c r="L69" s="4" t="s">
        <v>1206</v>
      </c>
      <c r="M69" s="4">
        <v>2012</v>
      </c>
      <c r="N69" s="9" t="str">
        <f>HYPERLINK("http://services.igi-global.com/resolvedoi/resolve.aspx?doi=10.4018/978-1-46660-921-1")</f>
        <v>http://services.igi-global.com/resolvedoi/resolve.aspx?doi=10.4018/978-1-46660-921-1</v>
      </c>
    </row>
    <row r="70" spans="1:14" ht="15.75">
      <c r="A70" s="3">
        <v>354</v>
      </c>
      <c r="B70" s="4" t="s">
        <v>0</v>
      </c>
      <c r="C70" s="4" t="s">
        <v>470</v>
      </c>
      <c r="D70" s="6" t="s">
        <v>582</v>
      </c>
      <c r="E70" s="6" t="s">
        <v>1578</v>
      </c>
      <c r="F70" s="4" t="s">
        <v>1579</v>
      </c>
      <c r="G70" s="4" t="s">
        <v>1580</v>
      </c>
      <c r="H70" s="4" t="s">
        <v>1581</v>
      </c>
      <c r="I70" s="4">
        <v>1</v>
      </c>
      <c r="J70" s="4">
        <v>1</v>
      </c>
      <c r="K70" s="4" t="s">
        <v>982</v>
      </c>
      <c r="L70" s="4" t="s">
        <v>1206</v>
      </c>
      <c r="M70" s="4">
        <v>2012</v>
      </c>
      <c r="N70" s="9" t="str">
        <f>HYPERLINK("http://services.igi-global.com/resolvedoi/resolve.aspx?doi=10.4018/978-1-46660-927-3")</f>
        <v>http://services.igi-global.com/resolvedoi/resolve.aspx?doi=10.4018/978-1-46660-927-3</v>
      </c>
    </row>
    <row r="71" spans="1:14" ht="15.75">
      <c r="A71" s="3">
        <v>355</v>
      </c>
      <c r="B71" s="4" t="s">
        <v>0</v>
      </c>
      <c r="C71" s="4" t="s">
        <v>1221</v>
      </c>
      <c r="D71" s="6" t="s">
        <v>567</v>
      </c>
      <c r="E71" s="6" t="s">
        <v>1582</v>
      </c>
      <c r="F71" s="4" t="s">
        <v>1583</v>
      </c>
      <c r="G71" s="4" t="s">
        <v>1584</v>
      </c>
      <c r="H71" s="4" t="s">
        <v>1585</v>
      </c>
      <c r="I71" s="4">
        <v>1</v>
      </c>
      <c r="J71" s="4">
        <v>1</v>
      </c>
      <c r="K71" s="4" t="s">
        <v>982</v>
      </c>
      <c r="L71" s="4" t="s">
        <v>1206</v>
      </c>
      <c r="M71" s="4">
        <v>2012</v>
      </c>
      <c r="N71" s="9" t="str">
        <f>HYPERLINK("http://services.igi-global.com/resolvedoi/resolve.aspx?doi=10.4018/978-1-46660-930-3")</f>
        <v>http://services.igi-global.com/resolvedoi/resolve.aspx?doi=10.4018/978-1-46660-930-3</v>
      </c>
    </row>
    <row r="72" spans="1:14" ht="15.75">
      <c r="A72" s="3">
        <v>356</v>
      </c>
      <c r="B72" s="4" t="s">
        <v>0</v>
      </c>
      <c r="C72" s="4" t="s">
        <v>1195</v>
      </c>
      <c r="D72" s="6" t="s">
        <v>1412</v>
      </c>
      <c r="E72" s="6" t="s">
        <v>1586</v>
      </c>
      <c r="F72" s="4" t="s">
        <v>1587</v>
      </c>
      <c r="G72" s="4" t="s">
        <v>1588</v>
      </c>
      <c r="H72" s="4" t="s">
        <v>1589</v>
      </c>
      <c r="I72" s="4">
        <v>1</v>
      </c>
      <c r="J72" s="4">
        <v>1</v>
      </c>
      <c r="K72" s="4" t="s">
        <v>982</v>
      </c>
      <c r="L72" s="4" t="s">
        <v>1199</v>
      </c>
      <c r="M72" s="4">
        <v>2012</v>
      </c>
      <c r="N72" s="9" t="str">
        <f>HYPERLINK("http://services.igi-global.com/resolvedoi/resolve.aspx?doi=10.4018/978-1-46660-933-4")</f>
        <v>http://services.igi-global.com/resolvedoi/resolve.aspx?doi=10.4018/978-1-46660-933-4</v>
      </c>
    </row>
    <row r="73" spans="1:14" ht="15.75">
      <c r="A73" s="3">
        <v>357</v>
      </c>
      <c r="B73" s="4" t="s">
        <v>0</v>
      </c>
      <c r="C73" s="4" t="s">
        <v>1050</v>
      </c>
      <c r="D73" s="6" t="s">
        <v>551</v>
      </c>
      <c r="E73" s="6" t="s">
        <v>1590</v>
      </c>
      <c r="F73" s="4" t="s">
        <v>1591</v>
      </c>
      <c r="G73" s="4" t="s">
        <v>1592</v>
      </c>
      <c r="H73" s="4" t="s">
        <v>1593</v>
      </c>
      <c r="I73" s="4">
        <v>1</v>
      </c>
      <c r="J73" s="4">
        <v>1</v>
      </c>
      <c r="K73" s="4" t="s">
        <v>1594</v>
      </c>
      <c r="L73" s="4" t="s">
        <v>1206</v>
      </c>
      <c r="M73" s="4">
        <v>2012</v>
      </c>
      <c r="N73" s="9" t="str">
        <f>HYPERLINK("http://services.igi-global.com/resolvedoi/resolve.aspx?doi=10.4018/978-1-46660-936-5")</f>
        <v>http://services.igi-global.com/resolvedoi/resolve.aspx?doi=10.4018/978-1-46660-936-5</v>
      </c>
    </row>
    <row r="74" spans="1:14" ht="15.75">
      <c r="A74" s="3">
        <v>358</v>
      </c>
      <c r="B74" s="4" t="s">
        <v>0</v>
      </c>
      <c r="C74" s="4" t="s">
        <v>1280</v>
      </c>
      <c r="D74" s="6" t="s">
        <v>662</v>
      </c>
      <c r="E74" s="6" t="s">
        <v>1595</v>
      </c>
      <c r="F74" s="4" t="s">
        <v>1596</v>
      </c>
      <c r="G74" s="4" t="s">
        <v>1597</v>
      </c>
      <c r="H74" s="4" t="s">
        <v>1598</v>
      </c>
      <c r="I74" s="4">
        <v>1</v>
      </c>
      <c r="J74" s="4">
        <v>1</v>
      </c>
      <c r="K74" s="4" t="s">
        <v>1599</v>
      </c>
      <c r="L74" s="4" t="s">
        <v>1206</v>
      </c>
      <c r="M74" s="4">
        <v>2012</v>
      </c>
      <c r="N74" s="9" t="str">
        <f>HYPERLINK("http://services.igi-global.com/resolvedoi/resolve.aspx?doi=10.4018/978-1-46660-942-6")</f>
        <v>http://services.igi-global.com/resolvedoi/resolve.aspx?doi=10.4018/978-1-46660-942-6</v>
      </c>
    </row>
    <row r="75" spans="1:14" ht="15.75">
      <c r="A75" s="3">
        <v>359</v>
      </c>
      <c r="B75" s="4" t="s">
        <v>0</v>
      </c>
      <c r="C75" s="4" t="s">
        <v>1280</v>
      </c>
      <c r="D75" s="6" t="s">
        <v>589</v>
      </c>
      <c r="E75" s="6" t="s">
        <v>1600</v>
      </c>
      <c r="F75" s="4" t="s">
        <v>1601</v>
      </c>
      <c r="G75" s="4" t="s">
        <v>1602</v>
      </c>
      <c r="H75" s="4" t="s">
        <v>1603</v>
      </c>
      <c r="I75" s="4">
        <v>1</v>
      </c>
      <c r="J75" s="4">
        <v>1</v>
      </c>
      <c r="K75" s="4" t="s">
        <v>1604</v>
      </c>
      <c r="L75" s="4" t="s">
        <v>1206</v>
      </c>
      <c r="M75" s="4">
        <v>2012</v>
      </c>
      <c r="N75" s="9" t="str">
        <f>HYPERLINK("http://services.igi-global.com/resolvedoi/resolve.aspx?doi=10.4018/978-1-46660-945-7")</f>
        <v>http://services.igi-global.com/resolvedoi/resolve.aspx?doi=10.4018/978-1-46660-945-7</v>
      </c>
    </row>
    <row r="76" spans="1:14" ht="15.75">
      <c r="A76" s="3">
        <v>360</v>
      </c>
      <c r="B76" s="4" t="s">
        <v>0</v>
      </c>
      <c r="C76" s="4" t="s">
        <v>1221</v>
      </c>
      <c r="D76" s="6" t="s">
        <v>567</v>
      </c>
      <c r="E76" s="6" t="s">
        <v>1605</v>
      </c>
      <c r="F76" s="4" t="s">
        <v>1606</v>
      </c>
      <c r="G76" s="4" t="s">
        <v>1607</v>
      </c>
      <c r="H76" s="4" t="s">
        <v>1608</v>
      </c>
      <c r="I76" s="4">
        <v>1</v>
      </c>
      <c r="J76" s="4">
        <v>1</v>
      </c>
      <c r="K76" s="4" t="s">
        <v>1609</v>
      </c>
      <c r="L76" s="4" t="s">
        <v>1206</v>
      </c>
      <c r="M76" s="4">
        <v>2012</v>
      </c>
      <c r="N76" s="9" t="str">
        <f>HYPERLINK("http://services.igi-global.com/resolvedoi/resolve.aspx?doi=10.4018/978-1-46660-948-8")</f>
        <v>http://services.igi-global.com/resolvedoi/resolve.aspx?doi=10.4018/978-1-46660-948-8</v>
      </c>
    </row>
    <row r="77" spans="1:14" ht="15.75">
      <c r="A77" s="3">
        <v>361</v>
      </c>
      <c r="B77" s="4" t="s">
        <v>0</v>
      </c>
      <c r="C77" s="4" t="s">
        <v>1111</v>
      </c>
      <c r="D77" s="6" t="s">
        <v>616</v>
      </c>
      <c r="E77" s="6" t="s">
        <v>1610</v>
      </c>
      <c r="F77" s="4" t="s">
        <v>1611</v>
      </c>
      <c r="G77" s="4" t="s">
        <v>1612</v>
      </c>
      <c r="H77" s="4" t="s">
        <v>1613</v>
      </c>
      <c r="I77" s="4">
        <v>1</v>
      </c>
      <c r="J77" s="4">
        <v>1</v>
      </c>
      <c r="K77" s="4" t="s">
        <v>1614</v>
      </c>
      <c r="L77" s="4" t="s">
        <v>1206</v>
      </c>
      <c r="M77" s="4">
        <v>2012</v>
      </c>
      <c r="N77" s="9" t="str">
        <f>HYPERLINK("http://services.igi-global.com/resolvedoi/resolve.aspx?doi=10.4018/978-1-46660-954-9")</f>
        <v>http://services.igi-global.com/resolvedoi/resolve.aspx?doi=10.4018/978-1-46660-954-9</v>
      </c>
    </row>
    <row r="78" spans="1:14" ht="15.75">
      <c r="A78" s="3">
        <v>362</v>
      </c>
      <c r="B78" s="4" t="s">
        <v>0</v>
      </c>
      <c r="C78" s="4" t="s">
        <v>1050</v>
      </c>
      <c r="D78" s="6" t="s">
        <v>1457</v>
      </c>
      <c r="E78" s="6" t="s">
        <v>1615</v>
      </c>
      <c r="F78" s="4" t="s">
        <v>1616</v>
      </c>
      <c r="G78" s="4" t="s">
        <v>1617</v>
      </c>
      <c r="H78" s="4" t="s">
        <v>1618</v>
      </c>
      <c r="I78" s="4">
        <v>1</v>
      </c>
      <c r="J78" s="4">
        <v>1</v>
      </c>
      <c r="K78" s="4" t="s">
        <v>1080</v>
      </c>
      <c r="L78" s="4" t="s">
        <v>1206</v>
      </c>
      <c r="M78" s="4">
        <v>2012</v>
      </c>
      <c r="N78" s="9" t="str">
        <f>HYPERLINK("http://services.igi-global.com/resolvedoi/resolve.aspx?doi=10.4018/978-1-46660-957-0")</f>
        <v>http://services.igi-global.com/resolvedoi/resolve.aspx?doi=10.4018/978-1-46660-957-0</v>
      </c>
    </row>
    <row r="79" spans="1:14" ht="15.75">
      <c r="A79" s="3">
        <v>363</v>
      </c>
      <c r="B79" s="4" t="s">
        <v>0</v>
      </c>
      <c r="C79" s="4" t="s">
        <v>1280</v>
      </c>
      <c r="D79" s="6" t="s">
        <v>1619</v>
      </c>
      <c r="E79" s="6" t="s">
        <v>1620</v>
      </c>
      <c r="F79" s="4" t="s">
        <v>1621</v>
      </c>
      <c r="G79" s="4" t="s">
        <v>1622</v>
      </c>
      <c r="H79" s="4" t="s">
        <v>1623</v>
      </c>
      <c r="I79" s="4">
        <v>1</v>
      </c>
      <c r="J79" s="4">
        <v>1</v>
      </c>
      <c r="K79" s="4" t="s">
        <v>1624</v>
      </c>
      <c r="L79" s="4" t="s">
        <v>1206</v>
      </c>
      <c r="M79" s="4">
        <v>2012</v>
      </c>
      <c r="N79" s="9" t="str">
        <f>HYPERLINK("http://services.igi-global.com/resolvedoi/resolve.aspx?doi=10.4018/978-1-46660-960-0")</f>
        <v>http://services.igi-global.com/resolvedoi/resolve.aspx?doi=10.4018/978-1-46660-960-0</v>
      </c>
    </row>
    <row r="80" spans="1:14" ht="15.75">
      <c r="A80" s="3">
        <v>364</v>
      </c>
      <c r="B80" s="4" t="s">
        <v>0</v>
      </c>
      <c r="C80" s="4" t="s">
        <v>1195</v>
      </c>
      <c r="D80" s="6" t="s">
        <v>1625</v>
      </c>
      <c r="E80" s="6" t="s">
        <v>1626</v>
      </c>
      <c r="F80" s="4" t="s">
        <v>1627</v>
      </c>
      <c r="G80" s="4" t="s">
        <v>1628</v>
      </c>
      <c r="H80" s="4" t="s">
        <v>1629</v>
      </c>
      <c r="I80" s="4">
        <v>1</v>
      </c>
      <c r="J80" s="4">
        <v>1</v>
      </c>
      <c r="K80" s="4" t="s">
        <v>1630</v>
      </c>
      <c r="L80" s="4" t="s">
        <v>1199</v>
      </c>
      <c r="M80" s="4">
        <v>2012</v>
      </c>
      <c r="N80" s="9" t="str">
        <f>HYPERLINK("http://services.igi-global.com/resolvedoi/resolve.aspx?doi=10.4018/978-1-46660-969-3")</f>
        <v>http://services.igi-global.com/resolvedoi/resolve.aspx?doi=10.4018/978-1-46660-969-3</v>
      </c>
    </row>
    <row r="81" spans="1:14" ht="15.75">
      <c r="A81" s="3">
        <v>365</v>
      </c>
      <c r="B81" s="4" t="s">
        <v>0</v>
      </c>
      <c r="C81" s="4" t="s">
        <v>1111</v>
      </c>
      <c r="D81" s="6" t="s">
        <v>1631</v>
      </c>
      <c r="E81" s="6" t="s">
        <v>1632</v>
      </c>
      <c r="F81" s="4" t="s">
        <v>1633</v>
      </c>
      <c r="G81" s="4" t="s">
        <v>1634</v>
      </c>
      <c r="H81" s="4" t="s">
        <v>1635</v>
      </c>
      <c r="I81" s="4">
        <v>1</v>
      </c>
      <c r="J81" s="4">
        <v>1</v>
      </c>
      <c r="K81" s="4" t="s">
        <v>1636</v>
      </c>
      <c r="L81" s="4" t="s">
        <v>1206</v>
      </c>
      <c r="M81" s="4">
        <v>2012</v>
      </c>
      <c r="N81" s="9" t="str">
        <f>HYPERLINK("http://services.igi-global.com/resolvedoi/resolve.aspx?doi=10.4018/978-1-46660-972-3")</f>
        <v>http://services.igi-global.com/resolvedoi/resolve.aspx?doi=10.4018/978-1-46660-972-3</v>
      </c>
    </row>
    <row r="82" spans="1:14" ht="15.75">
      <c r="A82" s="3">
        <v>366</v>
      </c>
      <c r="B82" s="4" t="s">
        <v>0</v>
      </c>
      <c r="C82" s="4" t="s">
        <v>1264</v>
      </c>
      <c r="D82" s="6" t="s">
        <v>588</v>
      </c>
      <c r="E82" s="6" t="s">
        <v>1637</v>
      </c>
      <c r="F82" s="4" t="s">
        <v>1638</v>
      </c>
      <c r="G82" s="4" t="s">
        <v>1639</v>
      </c>
      <c r="H82" s="4" t="s">
        <v>1640</v>
      </c>
      <c r="I82" s="4">
        <v>1</v>
      </c>
      <c r="J82" s="4">
        <v>1</v>
      </c>
      <c r="K82" s="4" t="s">
        <v>1641</v>
      </c>
      <c r="L82" s="4" t="s">
        <v>1206</v>
      </c>
      <c r="M82" s="4">
        <v>2012</v>
      </c>
      <c r="N82" s="9" t="str">
        <f>HYPERLINK("http://services.igi-global.com/resolvedoi/resolve.aspx?doi=10.4018/978-1-46660-978-5")</f>
        <v>http://services.igi-global.com/resolvedoi/resolve.aspx?doi=10.4018/978-1-46660-978-5</v>
      </c>
    </row>
    <row r="83" spans="1:14" ht="15.75">
      <c r="A83" s="3">
        <v>367</v>
      </c>
      <c r="B83" s="4" t="s">
        <v>0</v>
      </c>
      <c r="C83" s="4" t="s">
        <v>1221</v>
      </c>
      <c r="D83" s="6" t="s">
        <v>1538</v>
      </c>
      <c r="E83" s="6" t="s">
        <v>1642</v>
      </c>
      <c r="F83" s="4" t="s">
        <v>1643</v>
      </c>
      <c r="G83" s="4" t="s">
        <v>1644</v>
      </c>
      <c r="H83" s="4" t="s">
        <v>1645</v>
      </c>
      <c r="I83" s="4">
        <v>1</v>
      </c>
      <c r="J83" s="4">
        <v>1</v>
      </c>
      <c r="K83" s="4" t="s">
        <v>1646</v>
      </c>
      <c r="L83" s="4" t="s">
        <v>1206</v>
      </c>
      <c r="M83" s="4">
        <v>2012</v>
      </c>
      <c r="N83" s="9" t="str">
        <f>HYPERLINK("http://services.igi-global.com/resolvedoi/resolve.aspx?doi=10.4018/978-1-46660-234-2")</f>
        <v>http://services.igi-global.com/resolvedoi/resolve.aspx?doi=10.4018/978-1-46660-234-2</v>
      </c>
    </row>
    <row r="84" spans="1:14" ht="15.75">
      <c r="A84" s="3">
        <v>368</v>
      </c>
      <c r="B84" s="4" t="s">
        <v>0</v>
      </c>
      <c r="C84" s="4" t="s">
        <v>1221</v>
      </c>
      <c r="D84" s="6" t="s">
        <v>1647</v>
      </c>
      <c r="E84" s="6" t="s">
        <v>1648</v>
      </c>
      <c r="F84" s="4" t="s">
        <v>1649</v>
      </c>
      <c r="G84" s="4" t="s">
        <v>1650</v>
      </c>
      <c r="H84" s="4" t="s">
        <v>1651</v>
      </c>
      <c r="I84" s="4">
        <v>1</v>
      </c>
      <c r="J84" s="4">
        <v>1</v>
      </c>
      <c r="K84" s="4" t="s">
        <v>1652</v>
      </c>
      <c r="L84" s="4" t="s">
        <v>1206</v>
      </c>
      <c r="M84" s="4">
        <v>2012</v>
      </c>
      <c r="N84" s="9" t="str">
        <f>HYPERLINK("http://services.igi-global.com/resolvedoi/resolve.aspx?doi=10.4018/978-1-46660-237-3")</f>
        <v>http://services.igi-global.com/resolvedoi/resolve.aspx?doi=10.4018/978-1-46660-237-3</v>
      </c>
    </row>
    <row r="85" spans="1:14" ht="15.75">
      <c r="A85" s="3">
        <v>369</v>
      </c>
      <c r="B85" s="4" t="s">
        <v>0</v>
      </c>
      <c r="C85" s="4" t="s">
        <v>1050</v>
      </c>
      <c r="D85" s="6" t="s">
        <v>1653</v>
      </c>
      <c r="E85" s="6" t="s">
        <v>1654</v>
      </c>
      <c r="F85" s="4" t="s">
        <v>1655</v>
      </c>
      <c r="G85" s="4" t="s">
        <v>1656</v>
      </c>
      <c r="H85" s="4" t="s">
        <v>1657</v>
      </c>
      <c r="I85" s="4">
        <v>1</v>
      </c>
      <c r="J85" s="4">
        <v>1</v>
      </c>
      <c r="K85" s="4" t="s">
        <v>1658</v>
      </c>
      <c r="L85" s="4" t="s">
        <v>1206</v>
      </c>
      <c r="M85" s="4">
        <v>2012</v>
      </c>
      <c r="N85" s="9" t="str">
        <f>HYPERLINK("http://services.igi-global.com/resolvedoi/resolve.aspx?doi=10.4018/978-1-46660-243-4")</f>
        <v>http://services.igi-global.com/resolvedoi/resolve.aspx?doi=10.4018/978-1-46660-243-4</v>
      </c>
    </row>
    <row r="86" spans="1:14" ht="15.75">
      <c r="A86" s="3">
        <v>370</v>
      </c>
      <c r="B86" s="4" t="s">
        <v>0</v>
      </c>
      <c r="C86" s="4" t="s">
        <v>1233</v>
      </c>
      <c r="D86" s="6" t="s">
        <v>545</v>
      </c>
      <c r="E86" s="6" t="s">
        <v>1659</v>
      </c>
      <c r="F86" s="4" t="s">
        <v>1660</v>
      </c>
      <c r="G86" s="4" t="s">
        <v>1661</v>
      </c>
      <c r="H86" s="4" t="s">
        <v>1662</v>
      </c>
      <c r="I86" s="4">
        <v>1</v>
      </c>
      <c r="J86" s="4">
        <v>1</v>
      </c>
      <c r="K86" s="4" t="s">
        <v>1663</v>
      </c>
      <c r="L86" s="4" t="s">
        <v>1206</v>
      </c>
      <c r="M86" s="4">
        <v>2012</v>
      </c>
      <c r="N86" s="9" t="str">
        <f>HYPERLINK("http://services.igi-global.com/resolvedoi/resolve.aspx?doi=10.4018/978-1-46660-246-5")</f>
        <v>http://services.igi-global.com/resolvedoi/resolve.aspx?doi=10.4018/978-1-46660-246-5</v>
      </c>
    </row>
    <row r="87" spans="1:14" ht="15.75">
      <c r="A87" s="3">
        <v>371</v>
      </c>
      <c r="B87" s="4" t="s">
        <v>0</v>
      </c>
      <c r="C87" s="4" t="s">
        <v>1195</v>
      </c>
      <c r="D87" s="6" t="s">
        <v>1334</v>
      </c>
      <c r="E87" s="6" t="s">
        <v>1664</v>
      </c>
      <c r="F87" s="4" t="s">
        <v>1665</v>
      </c>
      <c r="G87" s="4" t="s">
        <v>1666</v>
      </c>
      <c r="H87" s="4" t="s">
        <v>1667</v>
      </c>
      <c r="I87" s="4">
        <v>1</v>
      </c>
      <c r="J87" s="4">
        <v>1</v>
      </c>
      <c r="K87" s="4" t="s">
        <v>1668</v>
      </c>
      <c r="L87" s="4" t="s">
        <v>1199</v>
      </c>
      <c r="M87" s="4">
        <v>2012</v>
      </c>
      <c r="N87" s="9" t="str">
        <f>HYPERLINK("http://services.igi-global.com/resolvedoi/resolve.aspx?doi=10.4018/978-1-46660-249-6")</f>
        <v>http://services.igi-global.com/resolvedoi/resolve.aspx?doi=10.4018/978-1-46660-249-6</v>
      </c>
    </row>
    <row r="88" spans="1:14" ht="15.75">
      <c r="A88" s="3">
        <v>372</v>
      </c>
      <c r="B88" s="4" t="s">
        <v>0</v>
      </c>
      <c r="C88" s="4" t="s">
        <v>1050</v>
      </c>
      <c r="D88" s="6" t="s">
        <v>1669</v>
      </c>
      <c r="E88" s="6" t="s">
        <v>1670</v>
      </c>
      <c r="F88" s="4" t="s">
        <v>1671</v>
      </c>
      <c r="G88" s="4" t="s">
        <v>1672</v>
      </c>
      <c r="H88" s="4" t="s">
        <v>1673</v>
      </c>
      <c r="I88" s="4">
        <v>1</v>
      </c>
      <c r="J88" s="4">
        <v>1</v>
      </c>
      <c r="K88" s="4" t="s">
        <v>1056</v>
      </c>
      <c r="L88" s="4" t="s">
        <v>1206</v>
      </c>
      <c r="M88" s="4">
        <v>2012</v>
      </c>
      <c r="N88" s="9" t="str">
        <f>HYPERLINK("http://services.igi-global.com/resolvedoi/resolve.aspx?doi=10.4018/978-1-46660-252-6")</f>
        <v>http://services.igi-global.com/resolvedoi/resolve.aspx?doi=10.4018/978-1-46660-252-6</v>
      </c>
    </row>
    <row r="89" spans="1:14" ht="15.75">
      <c r="A89" s="3">
        <v>373</v>
      </c>
      <c r="B89" s="4" t="s">
        <v>0</v>
      </c>
      <c r="C89" s="4" t="s">
        <v>1111</v>
      </c>
      <c r="D89" s="6" t="s">
        <v>1674</v>
      </c>
      <c r="E89" s="6" t="s">
        <v>1675</v>
      </c>
      <c r="F89" s="4" t="s">
        <v>1676</v>
      </c>
      <c r="G89" s="4" t="s">
        <v>1677</v>
      </c>
      <c r="H89" s="4" t="s">
        <v>1678</v>
      </c>
      <c r="I89" s="4">
        <v>1</v>
      </c>
      <c r="J89" s="4">
        <v>1</v>
      </c>
      <c r="K89" s="4" t="s">
        <v>1679</v>
      </c>
      <c r="L89" s="4" t="s">
        <v>1206</v>
      </c>
      <c r="M89" s="4">
        <v>2012</v>
      </c>
      <c r="N89" s="9" t="str">
        <f>HYPERLINK("http://services.igi-global.com/resolvedoi/resolve.aspx?doi=10.4018/978-1-46660-255-7")</f>
        <v>http://services.igi-global.com/resolvedoi/resolve.aspx?doi=10.4018/978-1-46660-255-7</v>
      </c>
    </row>
    <row r="90" spans="1:14" ht="15.75">
      <c r="A90" s="3">
        <v>374</v>
      </c>
      <c r="B90" s="4" t="s">
        <v>0</v>
      </c>
      <c r="C90" s="4" t="s">
        <v>1233</v>
      </c>
      <c r="D90" s="6" t="s">
        <v>589</v>
      </c>
      <c r="E90" s="6" t="s">
        <v>1680</v>
      </c>
      <c r="F90" s="4" t="s">
        <v>1681</v>
      </c>
      <c r="G90" s="4" t="s">
        <v>1682</v>
      </c>
      <c r="H90" s="4" t="s">
        <v>1683</v>
      </c>
      <c r="I90" s="4">
        <v>1</v>
      </c>
      <c r="J90" s="4">
        <v>1</v>
      </c>
      <c r="K90" s="4" t="s">
        <v>1684</v>
      </c>
      <c r="L90" s="4" t="s">
        <v>1206</v>
      </c>
      <c r="M90" s="4">
        <v>2012</v>
      </c>
      <c r="N90" s="9" t="str">
        <f>HYPERLINK("http://services.igi-global.com/resolvedoi/resolve.aspx?doi=10.4018/978-1-46660-258-8")</f>
        <v>http://services.igi-global.com/resolvedoi/resolve.aspx?doi=10.4018/978-1-46660-258-8</v>
      </c>
    </row>
    <row r="91" spans="1:14" ht="15.75">
      <c r="A91" s="3">
        <v>375</v>
      </c>
      <c r="B91" s="4" t="s">
        <v>0</v>
      </c>
      <c r="C91" s="4" t="s">
        <v>1111</v>
      </c>
      <c r="D91" s="6" t="s">
        <v>1328</v>
      </c>
      <c r="E91" s="6" t="s">
        <v>1685</v>
      </c>
      <c r="F91" s="4" t="s">
        <v>1686</v>
      </c>
      <c r="G91" s="4" t="s">
        <v>1687</v>
      </c>
      <c r="H91" s="4" t="s">
        <v>1688</v>
      </c>
      <c r="I91" s="4">
        <v>1</v>
      </c>
      <c r="J91" s="4">
        <v>1</v>
      </c>
      <c r="K91" s="4" t="s">
        <v>1220</v>
      </c>
      <c r="L91" s="4" t="s">
        <v>1206</v>
      </c>
      <c r="M91" s="4">
        <v>2012</v>
      </c>
      <c r="N91" s="9" t="str">
        <f>HYPERLINK("http://services.igi-global.com/resolvedoi/resolve.aspx?doi=10.4018/978-1-46660-261-8")</f>
        <v>http://services.igi-global.com/resolvedoi/resolve.aspx?doi=10.4018/978-1-46660-261-8</v>
      </c>
    </row>
    <row r="92" spans="1:14" ht="15.75">
      <c r="A92" s="3">
        <v>376</v>
      </c>
      <c r="B92" s="4" t="s">
        <v>0</v>
      </c>
      <c r="C92" s="4" t="s">
        <v>1111</v>
      </c>
      <c r="D92" s="6" t="s">
        <v>562</v>
      </c>
      <c r="E92" s="6" t="s">
        <v>1689</v>
      </c>
      <c r="F92" s="4" t="s">
        <v>1690</v>
      </c>
      <c r="G92" s="4" t="s">
        <v>1691</v>
      </c>
      <c r="H92" s="4" t="s">
        <v>1692</v>
      </c>
      <c r="I92" s="4">
        <v>1</v>
      </c>
      <c r="J92" s="4">
        <v>1</v>
      </c>
      <c r="K92" s="4" t="s">
        <v>1220</v>
      </c>
      <c r="L92" s="4" t="s">
        <v>1206</v>
      </c>
      <c r="M92" s="4">
        <v>2012</v>
      </c>
      <c r="N92" s="9" t="str">
        <f>HYPERLINK("http://services.igi-global.com/resolvedoi/resolve.aspx?doi=10.4018/978-1-46660-264-9")</f>
        <v>http://services.igi-global.com/resolvedoi/resolve.aspx?doi=10.4018/978-1-46660-264-9</v>
      </c>
    </row>
    <row r="93" spans="1:14" ht="15.75">
      <c r="A93" s="3">
        <v>377</v>
      </c>
      <c r="B93" s="4" t="s">
        <v>0</v>
      </c>
      <c r="C93" s="4" t="s">
        <v>1195</v>
      </c>
      <c r="D93" s="6" t="s">
        <v>1693</v>
      </c>
      <c r="E93" s="6" t="s">
        <v>1694</v>
      </c>
      <c r="F93" s="4" t="s">
        <v>1695</v>
      </c>
      <c r="G93" s="4" t="s">
        <v>1696</v>
      </c>
      <c r="H93" s="4" t="s">
        <v>1697</v>
      </c>
      <c r="I93" s="4">
        <v>1</v>
      </c>
      <c r="J93" s="4">
        <v>1</v>
      </c>
      <c r="K93" s="4" t="s">
        <v>1698</v>
      </c>
      <c r="L93" s="4" t="s">
        <v>1199</v>
      </c>
      <c r="M93" s="4">
        <v>2012</v>
      </c>
      <c r="N93" s="9" t="str">
        <f>HYPERLINK("http://services.igi-global.com/resolvedoi/resolve.aspx?doi=10.4018/978-1-46660-267-0")</f>
        <v>http://services.igi-global.com/resolvedoi/resolve.aspx?doi=10.4018/978-1-46660-267-0</v>
      </c>
    </row>
    <row r="94" spans="1:14" ht="15.75">
      <c r="A94" s="3">
        <v>378</v>
      </c>
      <c r="B94" s="4" t="s">
        <v>0</v>
      </c>
      <c r="C94" s="4" t="s">
        <v>1111</v>
      </c>
      <c r="D94" s="6" t="s">
        <v>1328</v>
      </c>
      <c r="E94" s="6" t="s">
        <v>1699</v>
      </c>
      <c r="F94" s="4" t="s">
        <v>1700</v>
      </c>
      <c r="G94" s="4" t="s">
        <v>1701</v>
      </c>
      <c r="H94" s="4" t="s">
        <v>1702</v>
      </c>
      <c r="I94" s="4">
        <v>1</v>
      </c>
      <c r="J94" s="4">
        <v>1</v>
      </c>
      <c r="K94" s="4" t="s">
        <v>1703</v>
      </c>
      <c r="L94" s="4" t="s">
        <v>1206</v>
      </c>
      <c r="M94" s="4">
        <v>2012</v>
      </c>
      <c r="N94" s="9" t="str">
        <f>HYPERLINK("http://services.igi-global.com/resolvedoi/resolve.aspx?doi=10.4018/978-1-46660-270-0")</f>
        <v>http://services.igi-global.com/resolvedoi/resolve.aspx?doi=10.4018/978-1-46660-270-0</v>
      </c>
    </row>
    <row r="95" spans="1:14" ht="15.75">
      <c r="A95" s="3">
        <v>379</v>
      </c>
      <c r="B95" s="4" t="s">
        <v>0</v>
      </c>
      <c r="C95" s="4" t="s">
        <v>1233</v>
      </c>
      <c r="D95" s="6" t="s">
        <v>1704</v>
      </c>
      <c r="E95" s="6" t="s">
        <v>1705</v>
      </c>
      <c r="F95" s="4" t="s">
        <v>1706</v>
      </c>
      <c r="G95" s="4" t="s">
        <v>1707</v>
      </c>
      <c r="H95" s="4" t="s">
        <v>1708</v>
      </c>
      <c r="I95" s="4">
        <v>1</v>
      </c>
      <c r="J95" s="4">
        <v>1</v>
      </c>
      <c r="K95" s="4" t="s">
        <v>1709</v>
      </c>
      <c r="L95" s="4" t="s">
        <v>1206</v>
      </c>
      <c r="M95" s="4">
        <v>2012</v>
      </c>
      <c r="N95" s="9" t="str">
        <f>HYPERLINK("http://services.igi-global.com/resolvedoi/resolve.aspx?doi=10.4018/978-1-46660-276-2")</f>
        <v>http://services.igi-global.com/resolvedoi/resolve.aspx?doi=10.4018/978-1-46660-276-2</v>
      </c>
    </row>
    <row r="96" spans="1:14" ht="15.75">
      <c r="A96" s="3">
        <v>380</v>
      </c>
      <c r="B96" s="4" t="s">
        <v>0</v>
      </c>
      <c r="C96" s="4" t="s">
        <v>1195</v>
      </c>
      <c r="D96" s="6" t="s">
        <v>567</v>
      </c>
      <c r="E96" s="6" t="s">
        <v>1710</v>
      </c>
      <c r="F96" s="4" t="s">
        <v>1711</v>
      </c>
      <c r="G96" s="4" t="s">
        <v>1712</v>
      </c>
      <c r="H96" s="4" t="s">
        <v>1713</v>
      </c>
      <c r="I96" s="4">
        <v>1</v>
      </c>
      <c r="J96" s="4">
        <v>1</v>
      </c>
      <c r="K96" s="4" t="s">
        <v>1714</v>
      </c>
      <c r="L96" s="4" t="s">
        <v>1199</v>
      </c>
      <c r="M96" s="4">
        <v>2012</v>
      </c>
      <c r="N96" s="9" t="str">
        <f>HYPERLINK("http://services.igi-global.com/resolvedoi/resolve.aspx?doi=10.4018/978-1-46660-279-3")</f>
        <v>http://services.igi-global.com/resolvedoi/resolve.aspx?doi=10.4018/978-1-46660-279-3</v>
      </c>
    </row>
    <row r="97" spans="1:14" ht="15.75">
      <c r="A97" s="3">
        <v>381</v>
      </c>
      <c r="B97" s="4" t="s">
        <v>0</v>
      </c>
      <c r="C97" s="4" t="s">
        <v>1280</v>
      </c>
      <c r="D97" s="6" t="s">
        <v>1715</v>
      </c>
      <c r="E97" s="6" t="s">
        <v>1716</v>
      </c>
      <c r="F97" s="4" t="s">
        <v>1717</v>
      </c>
      <c r="G97" s="4" t="s">
        <v>1718</v>
      </c>
      <c r="H97" s="4" t="s">
        <v>1719</v>
      </c>
      <c r="I97" s="4">
        <v>1</v>
      </c>
      <c r="J97" s="4">
        <v>1</v>
      </c>
      <c r="K97" s="4" t="s">
        <v>1720</v>
      </c>
      <c r="L97" s="4" t="s">
        <v>1206</v>
      </c>
      <c r="M97" s="4">
        <v>2012</v>
      </c>
      <c r="N97" s="9" t="str">
        <f>HYPERLINK("http://services.igi-global.com/resolvedoi/resolve.aspx?doi=10.4018/978-1-46660-285-4")</f>
        <v>http://services.igi-global.com/resolvedoi/resolve.aspx?doi=10.4018/978-1-46660-285-4</v>
      </c>
    </row>
    <row r="98" spans="1:14" ht="15.75">
      <c r="A98" s="3">
        <v>382</v>
      </c>
      <c r="B98" s="4" t="s">
        <v>0</v>
      </c>
      <c r="C98" s="4" t="s">
        <v>1195</v>
      </c>
      <c r="D98" s="6" t="s">
        <v>1721</v>
      </c>
      <c r="E98" s="6" t="s">
        <v>1722</v>
      </c>
      <c r="F98" s="4" t="s">
        <v>1723</v>
      </c>
      <c r="G98" s="4" t="s">
        <v>1724</v>
      </c>
      <c r="H98" s="4" t="s">
        <v>1725</v>
      </c>
      <c r="I98" s="4">
        <v>1</v>
      </c>
      <c r="J98" s="4">
        <v>1</v>
      </c>
      <c r="K98" s="4" t="s">
        <v>1726</v>
      </c>
      <c r="L98" s="4" t="s">
        <v>1199</v>
      </c>
      <c r="M98" s="4">
        <v>2012</v>
      </c>
      <c r="N98" s="9" t="str">
        <f>HYPERLINK("http://services.igi-global.com/resolvedoi/resolve.aspx?doi=10.4018/978-1-46660-288-5")</f>
        <v>http://services.igi-global.com/resolvedoi/resolve.aspx?doi=10.4018/978-1-46660-288-5</v>
      </c>
    </row>
    <row r="99" spans="1:14" ht="15.75">
      <c r="A99" s="3">
        <v>383</v>
      </c>
      <c r="B99" s="4" t="s">
        <v>0</v>
      </c>
      <c r="C99" s="4" t="s">
        <v>1253</v>
      </c>
      <c r="D99" s="6" t="s">
        <v>1727</v>
      </c>
      <c r="E99" s="6" t="s">
        <v>1728</v>
      </c>
      <c r="F99" s="4" t="s">
        <v>1729</v>
      </c>
      <c r="G99" s="4" t="s">
        <v>1730</v>
      </c>
      <c r="H99" s="4" t="s">
        <v>1731</v>
      </c>
      <c r="I99" s="4">
        <v>1</v>
      </c>
      <c r="J99" s="4">
        <v>1</v>
      </c>
      <c r="K99" s="4" t="s">
        <v>1732</v>
      </c>
      <c r="L99" s="4" t="s">
        <v>499</v>
      </c>
      <c r="M99" s="4">
        <v>2012</v>
      </c>
      <c r="N99" s="9" t="str">
        <f>HYPERLINK("http://services.igi-global.com/resolvedoi/resolve.aspx?doi=10.4018/978-1-46660-291-5")</f>
        <v>http://services.igi-global.com/resolvedoi/resolve.aspx?doi=10.4018/978-1-46660-291-5</v>
      </c>
    </row>
    <row r="100" spans="1:14" ht="15.75">
      <c r="A100" s="3">
        <v>384</v>
      </c>
      <c r="B100" s="4" t="s">
        <v>0</v>
      </c>
      <c r="C100" s="4" t="s">
        <v>1253</v>
      </c>
      <c r="D100" s="6" t="s">
        <v>567</v>
      </c>
      <c r="E100" s="6" t="s">
        <v>1733</v>
      </c>
      <c r="F100" s="4" t="s">
        <v>1734</v>
      </c>
      <c r="G100" s="4" t="s">
        <v>1735</v>
      </c>
      <c r="H100" s="4" t="s">
        <v>1736</v>
      </c>
      <c r="I100" s="4">
        <v>1</v>
      </c>
      <c r="J100" s="4">
        <v>1</v>
      </c>
      <c r="K100" s="4" t="s">
        <v>1737</v>
      </c>
      <c r="L100" s="4" t="s">
        <v>1206</v>
      </c>
      <c r="M100" s="4">
        <v>2012</v>
      </c>
      <c r="N100" s="9" t="str">
        <f>HYPERLINK("http://services.igi-global.com/resolvedoi/resolve.aspx?doi=10.4018/978-1-46660-294-6")</f>
        <v>http://services.igi-global.com/resolvedoi/resolve.aspx?doi=10.4018/978-1-46660-294-6</v>
      </c>
    </row>
    <row r="101" spans="1:14" ht="15.75">
      <c r="A101" s="3">
        <v>385</v>
      </c>
      <c r="B101" s="4" t="s">
        <v>0</v>
      </c>
      <c r="C101" s="4" t="s">
        <v>1111</v>
      </c>
      <c r="D101" s="6" t="s">
        <v>1738</v>
      </c>
      <c r="E101" s="6" t="s">
        <v>1739</v>
      </c>
      <c r="F101" s="4" t="s">
        <v>1740</v>
      </c>
      <c r="G101" s="4" t="s">
        <v>1741</v>
      </c>
      <c r="H101" s="4" t="s">
        <v>1742</v>
      </c>
      <c r="I101" s="4">
        <v>1</v>
      </c>
      <c r="J101" s="4">
        <v>1</v>
      </c>
      <c r="K101" s="4" t="s">
        <v>1743</v>
      </c>
      <c r="L101" s="4" t="s">
        <v>1206</v>
      </c>
      <c r="M101" s="4">
        <v>2012</v>
      </c>
      <c r="N101" s="9" t="str">
        <f>HYPERLINK("http://services.igi-global.com/resolvedoi/resolve.aspx?doi=10.4018/978-1-46660-297-7")</f>
        <v>http://services.igi-global.com/resolvedoi/resolve.aspx?doi=10.4018/978-1-46660-297-7</v>
      </c>
    </row>
    <row r="102" spans="1:14" ht="15.75">
      <c r="A102" s="3">
        <v>386</v>
      </c>
      <c r="B102" s="4" t="s">
        <v>0</v>
      </c>
      <c r="C102" s="4" t="s">
        <v>1050</v>
      </c>
      <c r="D102" s="6" t="s">
        <v>1744</v>
      </c>
      <c r="E102" s="6" t="s">
        <v>1745</v>
      </c>
      <c r="F102" s="4" t="s">
        <v>1746</v>
      </c>
      <c r="G102" s="4" t="s">
        <v>1747</v>
      </c>
      <c r="H102" s="4" t="s">
        <v>1748</v>
      </c>
      <c r="I102" s="4">
        <v>1</v>
      </c>
      <c r="J102" s="4">
        <v>1</v>
      </c>
      <c r="K102" s="4" t="s">
        <v>1749</v>
      </c>
      <c r="L102" s="4" t="s">
        <v>1206</v>
      </c>
      <c r="M102" s="4">
        <v>2012</v>
      </c>
      <c r="N102" s="9" t="str">
        <f>HYPERLINK("http://services.igi-global.com/resolvedoi/resolve.aspx?doi=10.4018/978-1-46660-300-4")</f>
        <v>http://services.igi-global.com/resolvedoi/resolve.aspx?doi=10.4018/978-1-46660-300-4</v>
      </c>
    </row>
    <row r="103" spans="1:14" ht="15.75">
      <c r="A103" s="3">
        <v>387</v>
      </c>
      <c r="B103" s="4" t="s">
        <v>0</v>
      </c>
      <c r="C103" s="4" t="s">
        <v>1221</v>
      </c>
      <c r="D103" s="6" t="s">
        <v>1750</v>
      </c>
      <c r="E103" s="6" t="s">
        <v>1751</v>
      </c>
      <c r="F103" s="4" t="s">
        <v>1752</v>
      </c>
      <c r="G103" s="4" t="s">
        <v>1753</v>
      </c>
      <c r="H103" s="4" t="s">
        <v>1754</v>
      </c>
      <c r="I103" s="4">
        <v>1</v>
      </c>
      <c r="J103" s="4">
        <v>1</v>
      </c>
      <c r="K103" s="4" t="s">
        <v>1755</v>
      </c>
      <c r="L103" s="4" t="s">
        <v>1206</v>
      </c>
      <c r="M103" s="4">
        <v>2012</v>
      </c>
      <c r="N103" s="9" t="str">
        <f>HYPERLINK("http://services.igi-global.com/resolvedoi/resolve.aspx?doi=10.4018/978-1-46660-303-5")</f>
        <v>http://services.igi-global.com/resolvedoi/resolve.aspx?doi=10.4018/978-1-46660-303-5</v>
      </c>
    </row>
    <row r="104" spans="1:14" ht="15.75">
      <c r="A104" s="3">
        <v>388</v>
      </c>
      <c r="B104" s="4" t="s">
        <v>0</v>
      </c>
      <c r="C104" s="4" t="s">
        <v>1195</v>
      </c>
      <c r="D104" s="6" t="s">
        <v>1756</v>
      </c>
      <c r="E104" s="6" t="s">
        <v>1757</v>
      </c>
      <c r="F104" s="4" t="s">
        <v>1758</v>
      </c>
      <c r="G104" s="4" t="s">
        <v>1759</v>
      </c>
      <c r="H104" s="4" t="s">
        <v>1760</v>
      </c>
      <c r="I104" s="4">
        <v>1</v>
      </c>
      <c r="J104" s="4">
        <v>1</v>
      </c>
      <c r="K104" s="4" t="s">
        <v>1761</v>
      </c>
      <c r="L104" s="4" t="s">
        <v>1199</v>
      </c>
      <c r="M104" s="4">
        <v>2012</v>
      </c>
      <c r="N104" s="9" t="str">
        <f>HYPERLINK("http://services.igi-global.com/resolvedoi/resolve.aspx?doi=10.4018/978-1-46660-306-6")</f>
        <v>http://services.igi-global.com/resolvedoi/resolve.aspx?doi=10.4018/978-1-46660-306-6</v>
      </c>
    </row>
    <row r="105" spans="1:14" ht="15.75">
      <c r="A105" s="3">
        <v>389</v>
      </c>
      <c r="B105" s="4" t="s">
        <v>0</v>
      </c>
      <c r="C105" s="4" t="s">
        <v>1171</v>
      </c>
      <c r="D105" s="6" t="s">
        <v>1762</v>
      </c>
      <c r="E105" s="6" t="s">
        <v>1763</v>
      </c>
      <c r="F105" s="4" t="s">
        <v>1764</v>
      </c>
      <c r="G105" s="4" t="s">
        <v>1765</v>
      </c>
      <c r="H105" s="4" t="s">
        <v>1766</v>
      </c>
      <c r="I105" s="4">
        <v>1</v>
      </c>
      <c r="J105" s="4">
        <v>1</v>
      </c>
      <c r="K105" s="4" t="s">
        <v>1767</v>
      </c>
      <c r="L105" s="4" t="s">
        <v>1124</v>
      </c>
      <c r="M105" s="4">
        <v>2012</v>
      </c>
      <c r="N105" s="9" t="str">
        <f>HYPERLINK("http://services.igi-global.com/resolvedoi/resolve.aspx?doi=10.4018/978-1-46660-309-7")</f>
        <v>http://services.igi-global.com/resolvedoi/resolve.aspx?doi=10.4018/978-1-46660-309-7</v>
      </c>
    </row>
    <row r="106" spans="1:14" ht="15.75">
      <c r="A106" s="3">
        <v>390</v>
      </c>
      <c r="B106" s="4" t="s">
        <v>0</v>
      </c>
      <c r="C106" s="4" t="s">
        <v>470</v>
      </c>
      <c r="D106" s="6" t="s">
        <v>1750</v>
      </c>
      <c r="E106" s="6" t="s">
        <v>1768</v>
      </c>
      <c r="F106" s="4" t="s">
        <v>1769</v>
      </c>
      <c r="G106" s="4" t="s">
        <v>1770</v>
      </c>
      <c r="H106" s="4" t="s">
        <v>1771</v>
      </c>
      <c r="I106" s="4">
        <v>3</v>
      </c>
      <c r="J106" s="4">
        <v>1</v>
      </c>
      <c r="K106" s="4" t="s">
        <v>1772</v>
      </c>
      <c r="L106" s="4" t="s">
        <v>1206</v>
      </c>
      <c r="M106" s="4">
        <v>2012</v>
      </c>
      <c r="N106" s="9" t="str">
        <f>HYPERLINK("http://services.igi-global.com/resolvedoi/resolve.aspx?doi=10.4018/978-1-46660-315-8")</f>
        <v>http://services.igi-global.com/resolvedoi/resolve.aspx?doi=10.4018/978-1-46660-315-8</v>
      </c>
    </row>
    <row r="107" spans="1:14" ht="15.75">
      <c r="A107" s="3">
        <v>391</v>
      </c>
      <c r="B107" s="4" t="s">
        <v>0</v>
      </c>
      <c r="C107" s="4" t="s">
        <v>1280</v>
      </c>
      <c r="D107" s="6" t="s">
        <v>1291</v>
      </c>
      <c r="E107" s="6" t="s">
        <v>1773</v>
      </c>
      <c r="F107" s="4" t="s">
        <v>1774</v>
      </c>
      <c r="G107" s="4" t="s">
        <v>1775</v>
      </c>
      <c r="H107" s="4" t="s">
        <v>1776</v>
      </c>
      <c r="I107" s="4">
        <v>1</v>
      </c>
      <c r="J107" s="4">
        <v>1</v>
      </c>
      <c r="K107" s="4" t="s">
        <v>1777</v>
      </c>
      <c r="L107" s="4" t="s">
        <v>1206</v>
      </c>
      <c r="M107" s="4">
        <v>2012</v>
      </c>
      <c r="N107" s="9" t="str">
        <f>HYPERLINK("http://services.igi-global.com/resolvedoi/resolve.aspx?doi=10.4018/978-1-46660-321-9")</f>
        <v>http://services.igi-global.com/resolvedoi/resolve.aspx?doi=10.4018/978-1-46660-321-9</v>
      </c>
    </row>
    <row r="108" spans="1:14" ht="15.75">
      <c r="A108" s="3">
        <v>392</v>
      </c>
      <c r="B108" s="4" t="s">
        <v>0</v>
      </c>
      <c r="C108" s="4" t="s">
        <v>1233</v>
      </c>
      <c r="D108" s="6" t="s">
        <v>1778</v>
      </c>
      <c r="E108" s="6" t="s">
        <v>1779</v>
      </c>
      <c r="F108" s="4" t="s">
        <v>1780</v>
      </c>
      <c r="G108" s="4" t="s">
        <v>1781</v>
      </c>
      <c r="H108" s="4" t="s">
        <v>1782</v>
      </c>
      <c r="I108" s="4">
        <v>1</v>
      </c>
      <c r="J108" s="4">
        <v>1</v>
      </c>
      <c r="K108" s="4" t="s">
        <v>1783</v>
      </c>
      <c r="L108" s="4" t="s">
        <v>1206</v>
      </c>
      <c r="M108" s="4">
        <v>2012</v>
      </c>
      <c r="N108" s="9" t="str">
        <f>HYPERLINK("http://services.igi-global.com/resolvedoi/resolve.aspx?doi=10.4018/978-1-46660-327-1")</f>
        <v>http://services.igi-global.com/resolvedoi/resolve.aspx?doi=10.4018/978-1-46660-327-1</v>
      </c>
    </row>
    <row r="109" spans="1:14" ht="15.75">
      <c r="A109" s="3">
        <v>393</v>
      </c>
      <c r="B109" s="4" t="s">
        <v>0</v>
      </c>
      <c r="C109" s="4" t="s">
        <v>1006</v>
      </c>
      <c r="D109" s="6" t="s">
        <v>1784</v>
      </c>
      <c r="E109" s="6" t="s">
        <v>1785</v>
      </c>
      <c r="F109" s="4" t="s">
        <v>1786</v>
      </c>
      <c r="G109" s="4" t="s">
        <v>1787</v>
      </c>
      <c r="H109" s="4" t="s">
        <v>1788</v>
      </c>
      <c r="I109" s="4">
        <v>1</v>
      </c>
      <c r="J109" s="4">
        <v>1</v>
      </c>
      <c r="K109" s="4" t="s">
        <v>1789</v>
      </c>
      <c r="L109" s="4" t="s">
        <v>1206</v>
      </c>
      <c r="M109" s="4">
        <v>2012</v>
      </c>
      <c r="N109" s="9" t="str">
        <f>HYPERLINK("http://services.igi-global.com/resolvedoi/resolve.aspx?doi=10.4018/978-1-46660-330-1")</f>
        <v>http://services.igi-global.com/resolvedoi/resolve.aspx?doi=10.4018/978-1-46660-330-1</v>
      </c>
    </row>
    <row r="110" spans="1:14" ht="15.75">
      <c r="A110" s="3">
        <v>394</v>
      </c>
      <c r="B110" s="4" t="s">
        <v>0</v>
      </c>
      <c r="C110" s="4" t="s">
        <v>1280</v>
      </c>
      <c r="D110" s="6" t="s">
        <v>1790</v>
      </c>
      <c r="E110" s="6" t="s">
        <v>1791</v>
      </c>
      <c r="F110" s="4" t="s">
        <v>1792</v>
      </c>
      <c r="G110" s="4" t="s">
        <v>1793</v>
      </c>
      <c r="H110" s="4" t="s">
        <v>1794</v>
      </c>
      <c r="I110" s="4">
        <v>1</v>
      </c>
      <c r="J110" s="4">
        <v>1</v>
      </c>
      <c r="K110" s="4" t="s">
        <v>1795</v>
      </c>
      <c r="L110" s="4" t="s">
        <v>1206</v>
      </c>
      <c r="M110" s="4">
        <v>2012</v>
      </c>
      <c r="N110" s="9" t="str">
        <f>HYPERLINK("http://services.igi-global.com/resolvedoi/resolve.aspx?doi=10.4018/978-1-46660-336-3")</f>
        <v>http://services.igi-global.com/resolvedoi/resolve.aspx?doi=10.4018/978-1-46660-336-3</v>
      </c>
    </row>
    <row r="111" spans="1:14" ht="15.75">
      <c r="A111" s="3">
        <v>395</v>
      </c>
      <c r="B111" s="4" t="s">
        <v>0</v>
      </c>
      <c r="C111" s="4" t="s">
        <v>1111</v>
      </c>
      <c r="D111" s="6" t="s">
        <v>1796</v>
      </c>
      <c r="E111" s="6" t="s">
        <v>1797</v>
      </c>
      <c r="F111" s="4" t="s">
        <v>1798</v>
      </c>
      <c r="G111" s="4" t="s">
        <v>1799</v>
      </c>
      <c r="H111" s="4" t="s">
        <v>1800</v>
      </c>
      <c r="I111" s="4">
        <v>1</v>
      </c>
      <c r="J111" s="4">
        <v>1</v>
      </c>
      <c r="K111" s="4" t="s">
        <v>1801</v>
      </c>
      <c r="L111" s="4" t="s">
        <v>1206</v>
      </c>
      <c r="M111" s="4">
        <v>2012</v>
      </c>
      <c r="N111" s="9" t="str">
        <f>HYPERLINK("http://services.igi-global.com/resolvedoi/resolve.aspx?doi=10.4018/978-1-46660-113-0")</f>
        <v>http://services.igi-global.com/resolvedoi/resolve.aspx?doi=10.4018/978-1-46660-113-0</v>
      </c>
    </row>
    <row r="112" spans="1:14" ht="15.75">
      <c r="A112" s="3">
        <v>396</v>
      </c>
      <c r="B112" s="4" t="s">
        <v>0</v>
      </c>
      <c r="C112" s="4" t="s">
        <v>1233</v>
      </c>
      <c r="D112" s="6" t="s">
        <v>1802</v>
      </c>
      <c r="E112" s="6" t="s">
        <v>1803</v>
      </c>
      <c r="F112" s="4" t="s">
        <v>1804</v>
      </c>
      <c r="G112" s="4" t="s">
        <v>1805</v>
      </c>
      <c r="H112" s="4" t="s">
        <v>1806</v>
      </c>
      <c r="I112" s="4">
        <v>1</v>
      </c>
      <c r="J112" s="4">
        <v>1</v>
      </c>
      <c r="K112" s="4" t="s">
        <v>1807</v>
      </c>
      <c r="L112" s="4" t="s">
        <v>1206</v>
      </c>
      <c r="M112" s="4">
        <v>2012</v>
      </c>
      <c r="N112" s="9" t="str">
        <f>HYPERLINK("http://services.igi-global.com/resolvedoi/resolve.aspx?doi=10.4018/978-1-46660-116-1")</f>
        <v>http://services.igi-global.com/resolvedoi/resolve.aspx?doi=10.4018/978-1-46660-116-1</v>
      </c>
    </row>
    <row r="113" spans="1:14" ht="15.75">
      <c r="A113" s="3">
        <v>397</v>
      </c>
      <c r="B113" s="4" t="s">
        <v>0</v>
      </c>
      <c r="C113" s="4" t="s">
        <v>1280</v>
      </c>
      <c r="D113" s="6" t="s">
        <v>579</v>
      </c>
      <c r="E113" s="6" t="s">
        <v>1808</v>
      </c>
      <c r="F113" s="4" t="s">
        <v>1809</v>
      </c>
      <c r="G113" s="4" t="s">
        <v>1810</v>
      </c>
      <c r="H113" s="4" t="s">
        <v>1811</v>
      </c>
      <c r="I113" s="4">
        <v>1</v>
      </c>
      <c r="J113" s="4">
        <v>1</v>
      </c>
      <c r="K113" s="4" t="s">
        <v>948</v>
      </c>
      <c r="L113" s="4" t="s">
        <v>1206</v>
      </c>
      <c r="M113" s="4">
        <v>2012</v>
      </c>
      <c r="N113" s="9" t="str">
        <f>HYPERLINK("http://services.igi-global.com/resolvedoi/resolve.aspx?doi=10.4018/978-1-46660-119-2")</f>
        <v>http://services.igi-global.com/resolvedoi/resolve.aspx?doi=10.4018/978-1-46660-119-2</v>
      </c>
    </row>
    <row r="114" spans="1:14" ht="15.75">
      <c r="A114" s="3">
        <v>398</v>
      </c>
      <c r="B114" s="4" t="s">
        <v>0</v>
      </c>
      <c r="C114" s="4" t="s">
        <v>1171</v>
      </c>
      <c r="D114" s="6" t="s">
        <v>1812</v>
      </c>
      <c r="E114" s="6" t="s">
        <v>1813</v>
      </c>
      <c r="F114" s="4" t="s">
        <v>1814</v>
      </c>
      <c r="G114" s="4" t="s">
        <v>1815</v>
      </c>
      <c r="H114" s="4" t="s">
        <v>1816</v>
      </c>
      <c r="I114" s="4">
        <v>2</v>
      </c>
      <c r="J114" s="4">
        <v>1</v>
      </c>
      <c r="K114" s="4" t="s">
        <v>1817</v>
      </c>
      <c r="L114" s="4" t="s">
        <v>1124</v>
      </c>
      <c r="M114" s="4">
        <v>2012</v>
      </c>
      <c r="N114" s="9" t="str">
        <f>HYPERLINK("http://services.igi-global.com/resolvedoi/resolve.aspx?doi=10.4018/978-1-46660-122-2")</f>
        <v>http://services.igi-global.com/resolvedoi/resolve.aspx?doi=10.4018/978-1-46660-122-2</v>
      </c>
    </row>
    <row r="115" spans="1:14" ht="15.75">
      <c r="A115" s="3">
        <v>399</v>
      </c>
      <c r="B115" s="4" t="s">
        <v>0</v>
      </c>
      <c r="C115" s="4" t="s">
        <v>1253</v>
      </c>
      <c r="D115" s="6" t="s">
        <v>602</v>
      </c>
      <c r="E115" s="6" t="s">
        <v>1818</v>
      </c>
      <c r="F115" s="4" t="s">
        <v>1819</v>
      </c>
      <c r="G115" s="4" t="s">
        <v>1820</v>
      </c>
      <c r="H115" s="4" t="s">
        <v>1821</v>
      </c>
      <c r="I115" s="4">
        <v>1</v>
      </c>
      <c r="J115" s="4">
        <v>1</v>
      </c>
      <c r="K115" s="4" t="s">
        <v>1822</v>
      </c>
      <c r="L115" s="4" t="s">
        <v>499</v>
      </c>
      <c r="M115" s="4">
        <v>2012</v>
      </c>
      <c r="N115" s="9" t="str">
        <f>HYPERLINK("http://services.igi-global.com/resolvedoi/resolve.aspx?doi=10.4018/978-1-46660-128-4")</f>
        <v>http://services.igi-global.com/resolvedoi/resolve.aspx?doi=10.4018/978-1-46660-128-4</v>
      </c>
    </row>
    <row r="116" spans="1:14" ht="15.75">
      <c r="A116" s="3">
        <v>400</v>
      </c>
      <c r="B116" s="4" t="s">
        <v>0</v>
      </c>
      <c r="C116" s="4" t="s">
        <v>1221</v>
      </c>
      <c r="D116" s="6" t="s">
        <v>544</v>
      </c>
      <c r="E116" s="6" t="s">
        <v>1823</v>
      </c>
      <c r="F116" s="4" t="s">
        <v>1824</v>
      </c>
      <c r="G116" s="4" t="s">
        <v>1825</v>
      </c>
      <c r="H116" s="4" t="s">
        <v>1826</v>
      </c>
      <c r="I116" s="4">
        <v>1</v>
      </c>
      <c r="J116" s="4">
        <v>1</v>
      </c>
      <c r="K116" s="4" t="s">
        <v>1827</v>
      </c>
      <c r="L116" s="4" t="s">
        <v>1206</v>
      </c>
      <c r="M116" s="4">
        <v>2012</v>
      </c>
      <c r="N116" s="9" t="str">
        <f>HYPERLINK("http://services.igi-global.com/resolvedoi/resolve.aspx?doi=10.4018/978-1-46660-131-4")</f>
        <v>http://services.igi-global.com/resolvedoi/resolve.aspx?doi=10.4018/978-1-46660-131-4</v>
      </c>
    </row>
    <row r="117" spans="1:14" ht="15.75">
      <c r="A117" s="3">
        <v>401</v>
      </c>
      <c r="B117" s="4" t="s">
        <v>0</v>
      </c>
      <c r="C117" s="4" t="s">
        <v>1050</v>
      </c>
      <c r="D117" s="6" t="s">
        <v>1828</v>
      </c>
      <c r="E117" s="6" t="s">
        <v>1829</v>
      </c>
      <c r="F117" s="4" t="s">
        <v>1830</v>
      </c>
      <c r="G117" s="4" t="s">
        <v>1831</v>
      </c>
      <c r="H117" s="4" t="s">
        <v>1832</v>
      </c>
      <c r="I117" s="4">
        <v>1</v>
      </c>
      <c r="J117" s="4">
        <v>1</v>
      </c>
      <c r="K117" s="4" t="s">
        <v>1833</v>
      </c>
      <c r="L117" s="4" t="s">
        <v>1206</v>
      </c>
      <c r="M117" s="4">
        <v>2012</v>
      </c>
      <c r="N117" s="9" t="str">
        <f>HYPERLINK("http://services.igi-global.com/resolvedoi/resolve.aspx?doi=10.4018/978-1-46660-143-7")</f>
        <v>http://services.igi-global.com/resolvedoi/resolve.aspx?doi=10.4018/978-1-46660-143-7</v>
      </c>
    </row>
    <row r="118" spans="1:14" ht="15.75">
      <c r="A118" s="3">
        <v>402</v>
      </c>
      <c r="B118" s="4" t="s">
        <v>0</v>
      </c>
      <c r="C118" s="4" t="s">
        <v>1195</v>
      </c>
      <c r="D118" s="6" t="s">
        <v>541</v>
      </c>
      <c r="E118" s="6" t="s">
        <v>1834</v>
      </c>
      <c r="F118" s="4" t="s">
        <v>1835</v>
      </c>
      <c r="G118" s="4" t="s">
        <v>1836</v>
      </c>
      <c r="H118" s="4" t="s">
        <v>1837</v>
      </c>
      <c r="I118" s="4">
        <v>2</v>
      </c>
      <c r="J118" s="4">
        <v>1</v>
      </c>
      <c r="K118" s="4" t="s">
        <v>214</v>
      </c>
      <c r="L118" s="4" t="s">
        <v>1199</v>
      </c>
      <c r="M118" s="4">
        <v>2012</v>
      </c>
      <c r="N118" s="9" t="str">
        <f>HYPERLINK("http://services.igi-global.com/resolvedoi/resolve.aspx?doi=10.4018/978-1-46660-146-8")</f>
        <v>http://services.igi-global.com/resolvedoi/resolve.aspx?doi=10.4018/978-1-46660-146-8</v>
      </c>
    </row>
    <row r="119" spans="1:14" ht="15.75">
      <c r="A119" s="3">
        <v>403</v>
      </c>
      <c r="B119" s="4" t="s">
        <v>0</v>
      </c>
      <c r="C119" s="4" t="s">
        <v>1280</v>
      </c>
      <c r="D119" s="6" t="s">
        <v>573</v>
      </c>
      <c r="E119" s="6" t="s">
        <v>1838</v>
      </c>
      <c r="F119" s="4" t="s">
        <v>1839</v>
      </c>
      <c r="G119" s="4" t="s">
        <v>1840</v>
      </c>
      <c r="H119" s="4" t="s">
        <v>1841</v>
      </c>
      <c r="I119" s="4">
        <v>2</v>
      </c>
      <c r="J119" s="4">
        <v>1</v>
      </c>
      <c r="K119" s="4" t="s">
        <v>209</v>
      </c>
      <c r="L119" s="4" t="s">
        <v>1206</v>
      </c>
      <c r="M119" s="4">
        <v>2012</v>
      </c>
      <c r="N119" s="9" t="str">
        <f>HYPERLINK("http://services.igi-global.com/resolvedoi/resolve.aspx?doi=10.4018/978-1-46660-149-9")</f>
        <v>http://services.igi-global.com/resolvedoi/resolve.aspx?doi=10.4018/978-1-46660-149-9</v>
      </c>
    </row>
    <row r="120" spans="1:14" ht="15.75">
      <c r="A120" s="3">
        <v>404</v>
      </c>
      <c r="B120" s="4" t="s">
        <v>0</v>
      </c>
      <c r="C120" s="4" t="s">
        <v>470</v>
      </c>
      <c r="D120" s="6" t="s">
        <v>1842</v>
      </c>
      <c r="E120" s="6" t="s">
        <v>1843</v>
      </c>
      <c r="F120" s="4" t="s">
        <v>1844</v>
      </c>
      <c r="G120" s="4" t="s">
        <v>1845</v>
      </c>
      <c r="H120" s="4" t="s">
        <v>1846</v>
      </c>
      <c r="I120" s="4">
        <v>1</v>
      </c>
      <c r="J120" s="4">
        <v>1</v>
      </c>
      <c r="K120" s="4" t="s">
        <v>1847</v>
      </c>
      <c r="L120" s="4" t="s">
        <v>1206</v>
      </c>
      <c r="M120" s="4">
        <v>2012</v>
      </c>
      <c r="N120" s="9" t="str">
        <f>HYPERLINK("http://services.igi-global.com/resolvedoi/resolve.aspx?doi=10.4018/978-1-46660-152-9")</f>
        <v>http://services.igi-global.com/resolvedoi/resolve.aspx?doi=10.4018/978-1-46660-152-9</v>
      </c>
    </row>
    <row r="121" spans="1:14" ht="15.75">
      <c r="A121" s="3">
        <v>405</v>
      </c>
      <c r="B121" s="4" t="s">
        <v>0</v>
      </c>
      <c r="C121" s="4" t="s">
        <v>1195</v>
      </c>
      <c r="D121" s="6" t="s">
        <v>542</v>
      </c>
      <c r="E121" s="6" t="s">
        <v>1848</v>
      </c>
      <c r="F121" s="4" t="s">
        <v>1849</v>
      </c>
      <c r="G121" s="4" t="s">
        <v>1850</v>
      </c>
      <c r="H121" s="4" t="s">
        <v>1851</v>
      </c>
      <c r="I121" s="4">
        <v>1</v>
      </c>
      <c r="J121" s="4">
        <v>1</v>
      </c>
      <c r="K121" s="4" t="s">
        <v>1852</v>
      </c>
      <c r="L121" s="4" t="s">
        <v>1199</v>
      </c>
      <c r="M121" s="4">
        <v>2012</v>
      </c>
      <c r="N121" s="9" t="str">
        <f>HYPERLINK("http://services.igi-global.com/resolvedoi/resolve.aspx?doi=10.4018/978-1-46660-155-0")</f>
        <v>http://services.igi-global.com/resolvedoi/resolve.aspx?doi=10.4018/978-1-46660-155-0</v>
      </c>
    </row>
    <row r="122" spans="1:14" ht="15.75">
      <c r="A122" s="3">
        <v>406</v>
      </c>
      <c r="B122" s="4" t="s">
        <v>0</v>
      </c>
      <c r="C122" s="4" t="s">
        <v>1111</v>
      </c>
      <c r="D122" s="6" t="s">
        <v>544</v>
      </c>
      <c r="E122" s="6" t="s">
        <v>1853</v>
      </c>
      <c r="F122" s="4" t="s">
        <v>1854</v>
      </c>
      <c r="G122" s="4" t="s">
        <v>1855</v>
      </c>
      <c r="H122" s="4" t="s">
        <v>1856</v>
      </c>
      <c r="I122" s="4">
        <v>1</v>
      </c>
      <c r="J122" s="4">
        <v>1</v>
      </c>
      <c r="K122" s="4" t="s">
        <v>99</v>
      </c>
      <c r="L122" s="4" t="s">
        <v>1206</v>
      </c>
      <c r="M122" s="4">
        <v>2012</v>
      </c>
      <c r="N122" s="9" t="str">
        <f>HYPERLINK("http://services.igi-global.com/resolvedoi/resolve.aspx?doi=10.4018/978-1-46660-158-1")</f>
        <v>http://services.igi-global.com/resolvedoi/resolve.aspx?doi=10.4018/978-1-46660-158-1</v>
      </c>
    </row>
    <row r="123" spans="1:14" ht="15.75">
      <c r="A123" s="3">
        <v>407</v>
      </c>
      <c r="B123" s="4" t="s">
        <v>0</v>
      </c>
      <c r="C123" s="4" t="s">
        <v>1253</v>
      </c>
      <c r="D123" s="6" t="s">
        <v>649</v>
      </c>
      <c r="E123" s="6" t="s">
        <v>1857</v>
      </c>
      <c r="F123" s="4" t="s">
        <v>1858</v>
      </c>
      <c r="G123" s="4" t="s">
        <v>1859</v>
      </c>
      <c r="H123" s="4" t="s">
        <v>1860</v>
      </c>
      <c r="I123" s="4">
        <v>1</v>
      </c>
      <c r="J123" s="4">
        <v>1</v>
      </c>
      <c r="K123" s="4" t="s">
        <v>1861</v>
      </c>
      <c r="L123" s="4" t="s">
        <v>1206</v>
      </c>
      <c r="M123" s="4">
        <v>2012</v>
      </c>
      <c r="N123" s="9" t="str">
        <f>HYPERLINK("http://services.igi-global.com/resolvedoi/resolve.aspx?doi=10.4018/978-1-46660-161-1")</f>
        <v>http://services.igi-global.com/resolvedoi/resolve.aspx?doi=10.4018/978-1-46660-161-1</v>
      </c>
    </row>
    <row r="124" spans="1:14" ht="15.75">
      <c r="A124" s="3">
        <v>408</v>
      </c>
      <c r="B124" s="4" t="s">
        <v>0</v>
      </c>
      <c r="C124" s="4" t="s">
        <v>1195</v>
      </c>
      <c r="D124" s="6" t="s">
        <v>544</v>
      </c>
      <c r="E124" s="6" t="s">
        <v>1862</v>
      </c>
      <c r="F124" s="4" t="s">
        <v>1863</v>
      </c>
      <c r="G124" s="4" t="s">
        <v>1864</v>
      </c>
      <c r="H124" s="4" t="s">
        <v>1865</v>
      </c>
      <c r="I124" s="4">
        <v>1</v>
      </c>
      <c r="J124" s="4">
        <v>1</v>
      </c>
      <c r="K124" s="4" t="s">
        <v>1866</v>
      </c>
      <c r="L124" s="4" t="s">
        <v>1199</v>
      </c>
      <c r="M124" s="4">
        <v>2012</v>
      </c>
      <c r="N124" s="9" t="str">
        <f>HYPERLINK("http://services.igi-global.com/resolvedoi/resolve.aspx?doi=10.4018/978-1-46660-164-2")</f>
        <v>http://services.igi-global.com/resolvedoi/resolve.aspx?doi=10.4018/978-1-46660-164-2</v>
      </c>
    </row>
    <row r="125" spans="1:14" ht="15.75">
      <c r="A125" s="3">
        <v>409</v>
      </c>
      <c r="B125" s="4" t="s">
        <v>0</v>
      </c>
      <c r="C125" s="4" t="s">
        <v>1221</v>
      </c>
      <c r="D125" s="6" t="s">
        <v>1867</v>
      </c>
      <c r="E125" s="6" t="s">
        <v>1868</v>
      </c>
      <c r="F125" s="4" t="s">
        <v>1869</v>
      </c>
      <c r="G125" s="4" t="s">
        <v>1870</v>
      </c>
      <c r="H125" s="4" t="s">
        <v>1871</v>
      </c>
      <c r="I125" s="4">
        <v>1</v>
      </c>
      <c r="J125" s="4">
        <v>1</v>
      </c>
      <c r="K125" s="4" t="s">
        <v>1170</v>
      </c>
      <c r="L125" s="4" t="s">
        <v>1206</v>
      </c>
      <c r="M125" s="4">
        <v>2012</v>
      </c>
      <c r="N125" s="9" t="str">
        <f>HYPERLINK("http://services.igi-global.com/resolvedoi/resolve.aspx?doi=10.4018/978-1-46660-167-3")</f>
        <v>http://services.igi-global.com/resolvedoi/resolve.aspx?doi=10.4018/978-1-46660-167-3</v>
      </c>
    </row>
    <row r="126" spans="1:14" ht="15.75">
      <c r="A126" s="3">
        <v>410</v>
      </c>
      <c r="B126" s="4" t="s">
        <v>0</v>
      </c>
      <c r="C126" s="4" t="s">
        <v>1195</v>
      </c>
      <c r="D126" s="6" t="s">
        <v>544</v>
      </c>
      <c r="E126" s="6" t="s">
        <v>1872</v>
      </c>
      <c r="F126" s="4" t="s">
        <v>1873</v>
      </c>
      <c r="G126" s="4" t="s">
        <v>1874</v>
      </c>
      <c r="H126" s="4" t="s">
        <v>1875</v>
      </c>
      <c r="I126" s="4">
        <v>1</v>
      </c>
      <c r="J126" s="4">
        <v>1</v>
      </c>
      <c r="K126" s="4" t="s">
        <v>1876</v>
      </c>
      <c r="L126" s="4" t="s">
        <v>1199</v>
      </c>
      <c r="M126" s="4">
        <v>2012</v>
      </c>
      <c r="N126" s="9" t="str">
        <f>HYPERLINK("http://services.igi-global.com/resolvedoi/resolve.aspx?doi=10.4018/978-1-46660-170-3")</f>
        <v>http://services.igi-global.com/resolvedoi/resolve.aspx?doi=10.4018/978-1-46660-170-3</v>
      </c>
    </row>
    <row r="127" spans="1:14" ht="15.75">
      <c r="A127" s="3">
        <v>411</v>
      </c>
      <c r="B127" s="4" t="s">
        <v>0</v>
      </c>
      <c r="C127" s="4" t="s">
        <v>1253</v>
      </c>
      <c r="D127" s="6" t="s">
        <v>1877</v>
      </c>
      <c r="E127" s="6" t="s">
        <v>1878</v>
      </c>
      <c r="F127" s="4" t="s">
        <v>1879</v>
      </c>
      <c r="G127" s="4" t="s">
        <v>1880</v>
      </c>
      <c r="H127" s="4" t="s">
        <v>1881</v>
      </c>
      <c r="I127" s="4">
        <v>1</v>
      </c>
      <c r="J127" s="4">
        <v>1</v>
      </c>
      <c r="K127" s="4" t="s">
        <v>1882</v>
      </c>
      <c r="L127" s="4" t="s">
        <v>499</v>
      </c>
      <c r="M127" s="4">
        <v>2012</v>
      </c>
      <c r="N127" s="9" t="str">
        <f>HYPERLINK("http://services.igi-global.com/resolvedoi/resolve.aspx?doi=10.4018/978-1-46660-173-4")</f>
        <v>http://services.igi-global.com/resolvedoi/resolve.aspx?doi=10.4018/978-1-46660-173-4</v>
      </c>
    </row>
    <row r="128" spans="1:14" ht="15.75">
      <c r="A128" s="3">
        <v>412</v>
      </c>
      <c r="B128" s="4" t="s">
        <v>0</v>
      </c>
      <c r="C128" s="4" t="s">
        <v>1111</v>
      </c>
      <c r="D128" s="6" t="s">
        <v>1727</v>
      </c>
      <c r="E128" s="6" t="s">
        <v>1883</v>
      </c>
      <c r="F128" s="4" t="s">
        <v>1884</v>
      </c>
      <c r="G128" s="4" t="s">
        <v>1885</v>
      </c>
      <c r="H128" s="4" t="s">
        <v>1886</v>
      </c>
      <c r="I128" s="4">
        <v>1</v>
      </c>
      <c r="J128" s="4">
        <v>1</v>
      </c>
      <c r="K128" s="4" t="s">
        <v>1887</v>
      </c>
      <c r="L128" s="4" t="s">
        <v>1206</v>
      </c>
      <c r="M128" s="4">
        <v>2012</v>
      </c>
      <c r="N128" s="9" t="str">
        <f>HYPERLINK("http://services.igi-global.com/resolvedoi/resolve.aspx?doi=10.4018/978-1-46660-176-5")</f>
        <v>http://services.igi-global.com/resolvedoi/resolve.aspx?doi=10.4018/978-1-46660-176-5</v>
      </c>
    </row>
    <row r="129" spans="1:14" ht="15.75">
      <c r="A129" s="3">
        <v>413</v>
      </c>
      <c r="B129" s="4" t="s">
        <v>0</v>
      </c>
      <c r="C129" s="4" t="s">
        <v>1221</v>
      </c>
      <c r="D129" s="6" t="s">
        <v>542</v>
      </c>
      <c r="E129" s="6" t="s">
        <v>1888</v>
      </c>
      <c r="F129" s="4" t="s">
        <v>1889</v>
      </c>
      <c r="G129" s="4" t="s">
        <v>1890</v>
      </c>
      <c r="H129" s="4" t="s">
        <v>1891</v>
      </c>
      <c r="I129" s="4">
        <v>1</v>
      </c>
      <c r="J129" s="4">
        <v>1</v>
      </c>
      <c r="K129" s="4" t="s">
        <v>1892</v>
      </c>
      <c r="L129" s="4" t="s">
        <v>1206</v>
      </c>
      <c r="M129" s="4">
        <v>2012</v>
      </c>
      <c r="N129" s="9" t="str">
        <f>HYPERLINK("http://services.igi-global.com/resolvedoi/resolve.aspx?doi=10.4018/978-1-46660-179-6")</f>
        <v>http://services.igi-global.com/resolvedoi/resolve.aspx?doi=10.4018/978-1-46660-179-6</v>
      </c>
    </row>
    <row r="130" spans="1:14" ht="15.75">
      <c r="A130" s="3">
        <v>414</v>
      </c>
      <c r="B130" s="4" t="s">
        <v>0</v>
      </c>
      <c r="C130" s="4" t="s">
        <v>1050</v>
      </c>
      <c r="D130" s="6" t="s">
        <v>1893</v>
      </c>
      <c r="E130" s="6" t="s">
        <v>1894</v>
      </c>
      <c r="F130" s="4" t="s">
        <v>1895</v>
      </c>
      <c r="G130" s="4" t="s">
        <v>1896</v>
      </c>
      <c r="H130" s="4" t="s">
        <v>1897</v>
      </c>
      <c r="I130" s="4">
        <v>1</v>
      </c>
      <c r="J130" s="4">
        <v>1</v>
      </c>
      <c r="K130" s="4" t="s">
        <v>1898</v>
      </c>
      <c r="L130" s="4" t="s">
        <v>1206</v>
      </c>
      <c r="M130" s="4">
        <v>2012</v>
      </c>
      <c r="N130" s="9" t="str">
        <f>HYPERLINK("http://services.igi-global.com/resolvedoi/resolve.aspx?doi=10.4018/978-1-46660-182-6")</f>
        <v>http://services.igi-global.com/resolvedoi/resolve.aspx?doi=10.4018/978-1-46660-182-6</v>
      </c>
    </row>
    <row r="131" spans="1:14" ht="15.75">
      <c r="A131" s="3">
        <v>415</v>
      </c>
      <c r="B131" s="4" t="s">
        <v>0</v>
      </c>
      <c r="C131" s="4" t="s">
        <v>1280</v>
      </c>
      <c r="D131" s="6" t="s">
        <v>1527</v>
      </c>
      <c r="E131" s="6" t="s">
        <v>1899</v>
      </c>
      <c r="F131" s="4" t="s">
        <v>1900</v>
      </c>
      <c r="G131" s="4" t="s">
        <v>1901</v>
      </c>
      <c r="H131" s="4" t="s">
        <v>1902</v>
      </c>
      <c r="I131" s="4">
        <v>1</v>
      </c>
      <c r="J131" s="4">
        <v>1</v>
      </c>
      <c r="K131" s="4" t="s">
        <v>1903</v>
      </c>
      <c r="L131" s="4" t="s">
        <v>1206</v>
      </c>
      <c r="M131" s="4">
        <v>2012</v>
      </c>
      <c r="N131" s="9" t="str">
        <f>HYPERLINK("http://services.igi-global.com/resolvedoi/resolve.aspx?doi=10.4018/978-1-46660-185-7")</f>
        <v>http://services.igi-global.com/resolvedoi/resolve.aspx?doi=10.4018/978-1-46660-185-7</v>
      </c>
    </row>
    <row r="132" spans="1:14" ht="15.75">
      <c r="A132" s="3">
        <v>416</v>
      </c>
      <c r="B132" s="4" t="s">
        <v>0</v>
      </c>
      <c r="C132" s="4" t="s">
        <v>1221</v>
      </c>
      <c r="D132" s="6" t="s">
        <v>1904</v>
      </c>
      <c r="E132" s="6" t="s">
        <v>1905</v>
      </c>
      <c r="F132" s="4" t="s">
        <v>1906</v>
      </c>
      <c r="G132" s="4" t="s">
        <v>1907</v>
      </c>
      <c r="H132" s="4" t="s">
        <v>1908</v>
      </c>
      <c r="I132" s="4">
        <v>1</v>
      </c>
      <c r="J132" s="4">
        <v>1</v>
      </c>
      <c r="K132" s="4" t="s">
        <v>1909</v>
      </c>
      <c r="L132" s="4" t="s">
        <v>1206</v>
      </c>
      <c r="M132" s="4">
        <v>2012</v>
      </c>
      <c r="N132" s="9" t="str">
        <f>HYPERLINK("http://services.igi-global.com/resolvedoi/resolve.aspx?doi=10.4018/978-1-46660-188-8")</f>
        <v>http://services.igi-global.com/resolvedoi/resolve.aspx?doi=10.4018/978-1-46660-188-8</v>
      </c>
    </row>
    <row r="133" spans="1:14" ht="15.75">
      <c r="A133" s="3">
        <v>417</v>
      </c>
      <c r="B133" s="4" t="s">
        <v>0</v>
      </c>
      <c r="C133" s="4" t="s">
        <v>1280</v>
      </c>
      <c r="D133" s="6" t="s">
        <v>1910</v>
      </c>
      <c r="E133" s="6" t="s">
        <v>1911</v>
      </c>
      <c r="F133" s="4" t="s">
        <v>1912</v>
      </c>
      <c r="G133" s="4" t="s">
        <v>1913</v>
      </c>
      <c r="H133" s="4" t="s">
        <v>1914</v>
      </c>
      <c r="I133" s="4">
        <v>1</v>
      </c>
      <c r="J133" s="4">
        <v>1</v>
      </c>
      <c r="K133" s="4" t="s">
        <v>1915</v>
      </c>
      <c r="L133" s="4" t="s">
        <v>1206</v>
      </c>
      <c r="M133" s="4">
        <v>2012</v>
      </c>
      <c r="N133" s="9" t="str">
        <f>HYPERLINK("http://services.igi-global.com/resolvedoi/resolve.aspx?doi=10.4018/978-1-46660-191-8")</f>
        <v>http://services.igi-global.com/resolvedoi/resolve.aspx?doi=10.4018/978-1-46660-191-8</v>
      </c>
    </row>
    <row r="134" spans="1:14" ht="15.75">
      <c r="A134" s="3">
        <v>418</v>
      </c>
      <c r="B134" s="4" t="s">
        <v>0</v>
      </c>
      <c r="C134" s="4" t="s">
        <v>470</v>
      </c>
      <c r="D134" s="6" t="s">
        <v>579</v>
      </c>
      <c r="E134" s="6" t="s">
        <v>1916</v>
      </c>
      <c r="F134" s="4" t="s">
        <v>1917</v>
      </c>
      <c r="G134" s="4" t="s">
        <v>1918</v>
      </c>
      <c r="H134" s="4" t="s">
        <v>1919</v>
      </c>
      <c r="I134" s="4">
        <v>1</v>
      </c>
      <c r="J134" s="4">
        <v>1</v>
      </c>
      <c r="K134" s="4" t="s">
        <v>1920</v>
      </c>
      <c r="L134" s="4" t="s">
        <v>1124</v>
      </c>
      <c r="M134" s="4">
        <v>2012</v>
      </c>
      <c r="N134" s="9" t="str">
        <f>HYPERLINK("http://services.igi-global.com/resolvedoi/resolve.aspx?doi=10.4018/978-1-46660-194-9")</f>
        <v>http://services.igi-global.com/resolvedoi/resolve.aspx?doi=10.4018/978-1-46660-194-9</v>
      </c>
    </row>
    <row r="135" spans="1:14" ht="15.75">
      <c r="A135" s="3">
        <v>419</v>
      </c>
      <c r="B135" s="4" t="s">
        <v>0</v>
      </c>
      <c r="C135" s="4" t="s">
        <v>1264</v>
      </c>
      <c r="D135" s="6" t="s">
        <v>591</v>
      </c>
      <c r="E135" s="6" t="s">
        <v>1921</v>
      </c>
      <c r="F135" s="4" t="s">
        <v>1922</v>
      </c>
      <c r="G135" s="4" t="s">
        <v>1923</v>
      </c>
      <c r="H135" s="4" t="s">
        <v>1924</v>
      </c>
      <c r="I135" s="4">
        <v>1</v>
      </c>
      <c r="J135" s="4">
        <v>1</v>
      </c>
      <c r="K135" s="4" t="s">
        <v>1641</v>
      </c>
      <c r="L135" s="4" t="s">
        <v>1206</v>
      </c>
      <c r="M135" s="4">
        <v>2012</v>
      </c>
      <c r="N135" s="9" t="str">
        <f>HYPERLINK("http://services.igi-global.com/resolvedoi/resolve.aspx?doi=10.4018/978-1-46660-197-0")</f>
        <v>http://services.igi-global.com/resolvedoi/resolve.aspx?doi=10.4018/978-1-46660-197-0</v>
      </c>
    </row>
    <row r="136" spans="1:14" ht="15.75">
      <c r="A136" s="3">
        <v>420</v>
      </c>
      <c r="B136" s="4" t="s">
        <v>0</v>
      </c>
      <c r="C136" s="4" t="s">
        <v>1280</v>
      </c>
      <c r="D136" s="6" t="s">
        <v>1291</v>
      </c>
      <c r="E136" s="6" t="s">
        <v>1925</v>
      </c>
      <c r="F136" s="4" t="s">
        <v>1926</v>
      </c>
      <c r="G136" s="4" t="s">
        <v>1927</v>
      </c>
      <c r="H136" s="4" t="s">
        <v>1928</v>
      </c>
      <c r="I136" s="4">
        <v>1</v>
      </c>
      <c r="J136" s="4">
        <v>1</v>
      </c>
      <c r="K136" s="4" t="s">
        <v>1929</v>
      </c>
      <c r="L136" s="4" t="s">
        <v>1206</v>
      </c>
      <c r="M136" s="4">
        <v>2012</v>
      </c>
      <c r="N136" s="9" t="str">
        <f>HYPERLINK("http://services.igi-global.com/resolvedoi/resolve.aspx?doi=10.4018/978-1-46660-203-8")</f>
        <v>http://services.igi-global.com/resolvedoi/resolve.aspx?doi=10.4018/978-1-46660-203-8</v>
      </c>
    </row>
    <row r="137" spans="1:14" ht="15.75">
      <c r="A137" s="3">
        <v>421</v>
      </c>
      <c r="B137" s="4" t="s">
        <v>0</v>
      </c>
      <c r="C137" s="4" t="s">
        <v>1280</v>
      </c>
      <c r="D137" s="6" t="s">
        <v>1930</v>
      </c>
      <c r="E137" s="6" t="s">
        <v>1931</v>
      </c>
      <c r="F137" s="4" t="s">
        <v>1932</v>
      </c>
      <c r="G137" s="4" t="s">
        <v>1933</v>
      </c>
      <c r="H137" s="4" t="s">
        <v>1934</v>
      </c>
      <c r="I137" s="4">
        <v>1</v>
      </c>
      <c r="J137" s="4">
        <v>1</v>
      </c>
      <c r="K137" s="4" t="s">
        <v>939</v>
      </c>
      <c r="L137" s="4" t="s">
        <v>1206</v>
      </c>
      <c r="M137" s="4">
        <v>2012</v>
      </c>
      <c r="N137" s="9" t="str">
        <f>HYPERLINK("http://services.igi-global.com/resolvedoi/resolve.aspx?doi=10.4018/978-1-46660-209-0")</f>
        <v>http://services.igi-global.com/resolvedoi/resolve.aspx?doi=10.4018/978-1-46660-209-0</v>
      </c>
    </row>
    <row r="138" spans="1:14" ht="15.75">
      <c r="A138" s="3">
        <v>422</v>
      </c>
      <c r="B138" s="4" t="s">
        <v>0</v>
      </c>
      <c r="C138" s="4" t="s">
        <v>470</v>
      </c>
      <c r="D138" s="6" t="s">
        <v>1935</v>
      </c>
      <c r="E138" s="6" t="s">
        <v>1936</v>
      </c>
      <c r="F138" s="4" t="s">
        <v>1937</v>
      </c>
      <c r="G138" s="4" t="s">
        <v>1938</v>
      </c>
      <c r="H138" s="4" t="s">
        <v>1939</v>
      </c>
      <c r="I138" s="4">
        <v>1</v>
      </c>
      <c r="J138" s="4">
        <v>1</v>
      </c>
      <c r="K138" s="4" t="s">
        <v>1940</v>
      </c>
      <c r="L138" s="4" t="s">
        <v>1206</v>
      </c>
      <c r="M138" s="4">
        <v>2012</v>
      </c>
      <c r="N138" s="9" t="str">
        <f>HYPERLINK("http://services.igi-global.com/resolvedoi/resolve.aspx?doi=10.4018/978-1-61350-204-4")</f>
        <v>http://services.igi-global.com/resolvedoi/resolve.aspx?doi=10.4018/978-1-61350-204-4</v>
      </c>
    </row>
    <row r="139" spans="1:14" ht="15.75">
      <c r="A139" s="3">
        <v>423</v>
      </c>
      <c r="B139" s="4" t="s">
        <v>0</v>
      </c>
      <c r="C139" s="4" t="s">
        <v>1253</v>
      </c>
      <c r="D139" s="6" t="s">
        <v>562</v>
      </c>
      <c r="E139" s="6" t="s">
        <v>1941</v>
      </c>
      <c r="F139" s="4" t="s">
        <v>1942</v>
      </c>
      <c r="G139" s="4" t="s">
        <v>1943</v>
      </c>
      <c r="H139" s="4" t="s">
        <v>1944</v>
      </c>
      <c r="I139" s="4">
        <v>1</v>
      </c>
      <c r="J139" s="4">
        <v>1</v>
      </c>
      <c r="K139" s="4" t="s">
        <v>1945</v>
      </c>
      <c r="L139" s="4" t="s">
        <v>1206</v>
      </c>
      <c r="M139" s="4">
        <v>2012</v>
      </c>
      <c r="N139" s="9" t="str">
        <f>HYPERLINK("http://services.igi-global.com/resolvedoi/resolve.aspx?doi=10.4018/978-1-61520-971-2")</f>
        <v>http://services.igi-global.com/resolvedoi/resolve.aspx?doi=10.4018/978-1-61520-971-2</v>
      </c>
    </row>
    <row r="140" spans="1:14" ht="15.75">
      <c r="A140" s="3">
        <v>424</v>
      </c>
      <c r="B140" s="4" t="s">
        <v>0</v>
      </c>
      <c r="C140" s="4" t="s">
        <v>1280</v>
      </c>
      <c r="D140" s="6" t="s">
        <v>1946</v>
      </c>
      <c r="E140" s="6" t="s">
        <v>1947</v>
      </c>
      <c r="F140" s="4" t="s">
        <v>1948</v>
      </c>
      <c r="G140" s="4" t="s">
        <v>1949</v>
      </c>
      <c r="H140" s="4" t="s">
        <v>1950</v>
      </c>
      <c r="I140" s="4">
        <v>1</v>
      </c>
      <c r="J140" s="4">
        <v>1</v>
      </c>
      <c r="K140" s="4" t="s">
        <v>1951</v>
      </c>
      <c r="L140" s="4" t="s">
        <v>1206</v>
      </c>
      <c r="M140" s="4">
        <v>2012</v>
      </c>
      <c r="N140" s="9" t="str">
        <f>HYPERLINK("http://services.igi-global.com/resolvedoi/resolve.aspx?doi=10.4018/978-1-46660-017-1")</f>
        <v>http://services.igi-global.com/resolvedoi/resolve.aspx?doi=10.4018/978-1-46660-017-1</v>
      </c>
    </row>
    <row r="141" spans="1:14" ht="15.75">
      <c r="A141" s="3">
        <v>425</v>
      </c>
      <c r="B141" s="4" t="s">
        <v>0</v>
      </c>
      <c r="C141" s="4" t="s">
        <v>1280</v>
      </c>
      <c r="D141" s="6" t="s">
        <v>1191</v>
      </c>
      <c r="E141" s="6" t="s">
        <v>1952</v>
      </c>
      <c r="F141" s="4" t="s">
        <v>1953</v>
      </c>
      <c r="G141" s="4" t="s">
        <v>1954</v>
      </c>
      <c r="H141" s="4" t="s">
        <v>1955</v>
      </c>
      <c r="I141" s="4">
        <v>1</v>
      </c>
      <c r="J141" s="4">
        <v>1</v>
      </c>
      <c r="K141" s="4" t="s">
        <v>447</v>
      </c>
      <c r="L141" s="4" t="s">
        <v>1206</v>
      </c>
      <c r="M141" s="4">
        <v>2012</v>
      </c>
      <c r="N141" s="9" t="str">
        <f>HYPERLINK("http://services.igi-global.com/resolvedoi/resolve.aspx?doi=10.4018/978-1-46660-023-2")</f>
        <v>http://services.igi-global.com/resolvedoi/resolve.aspx?doi=10.4018/978-1-46660-023-2</v>
      </c>
    </row>
    <row r="142" spans="1:14" ht="15.75">
      <c r="A142" s="3">
        <v>426</v>
      </c>
      <c r="B142" s="4" t="s">
        <v>0</v>
      </c>
      <c r="C142" s="4" t="s">
        <v>1264</v>
      </c>
      <c r="D142" s="6" t="s">
        <v>591</v>
      </c>
      <c r="E142" s="6" t="s">
        <v>1956</v>
      </c>
      <c r="F142" s="4" t="s">
        <v>1957</v>
      </c>
      <c r="G142" s="4" t="s">
        <v>1958</v>
      </c>
      <c r="H142" s="4" t="s">
        <v>1959</v>
      </c>
      <c r="I142" s="4">
        <v>1</v>
      </c>
      <c r="J142" s="4">
        <v>1</v>
      </c>
      <c r="K142" s="4" t="s">
        <v>457</v>
      </c>
      <c r="L142" s="4" t="s">
        <v>1206</v>
      </c>
      <c r="M142" s="4">
        <v>2012</v>
      </c>
      <c r="N142" s="9" t="str">
        <f>HYPERLINK("http://services.igi-global.com/resolvedoi/resolve.aspx?doi=10.4018/978-1-46660-026-3")</f>
        <v>http://services.igi-global.com/resolvedoi/resolve.aspx?doi=10.4018/978-1-46660-026-3</v>
      </c>
    </row>
    <row r="143" spans="1:14" ht="15.75">
      <c r="A143" s="3">
        <v>427</v>
      </c>
      <c r="B143" s="4" t="s">
        <v>0</v>
      </c>
      <c r="C143" s="4" t="s">
        <v>1050</v>
      </c>
      <c r="D143" s="6" t="s">
        <v>551</v>
      </c>
      <c r="E143" s="6" t="s">
        <v>1960</v>
      </c>
      <c r="F143" s="4" t="s">
        <v>1961</v>
      </c>
      <c r="G143" s="4" t="s">
        <v>1962</v>
      </c>
      <c r="H143" s="4" t="s">
        <v>1963</v>
      </c>
      <c r="I143" s="4">
        <v>1</v>
      </c>
      <c r="J143" s="4">
        <v>1</v>
      </c>
      <c r="K143" s="4" t="s">
        <v>1964</v>
      </c>
      <c r="L143" s="4" t="s">
        <v>1206</v>
      </c>
      <c r="M143" s="4">
        <v>2012</v>
      </c>
      <c r="N143" s="9" t="str">
        <f>HYPERLINK("http://services.igi-global.com/resolvedoi/resolve.aspx?doi=10.4018/978-1-46660-032-4")</f>
        <v>http://services.igi-global.com/resolvedoi/resolve.aspx?doi=10.4018/978-1-46660-032-4</v>
      </c>
    </row>
    <row r="144" spans="1:14" ht="15.75">
      <c r="A144" s="3">
        <v>428</v>
      </c>
      <c r="B144" s="4" t="s">
        <v>0</v>
      </c>
      <c r="C144" s="4" t="s">
        <v>1221</v>
      </c>
      <c r="D144" s="6" t="s">
        <v>567</v>
      </c>
      <c r="E144" s="6" t="s">
        <v>1965</v>
      </c>
      <c r="F144" s="4" t="s">
        <v>1966</v>
      </c>
      <c r="G144" s="4" t="s">
        <v>1967</v>
      </c>
      <c r="H144" s="4" t="s">
        <v>1968</v>
      </c>
      <c r="I144" s="4">
        <v>1</v>
      </c>
      <c r="J144" s="4">
        <v>1</v>
      </c>
      <c r="K144" s="4" t="s">
        <v>1170</v>
      </c>
      <c r="L144" s="4" t="s">
        <v>1206</v>
      </c>
      <c r="M144" s="4">
        <v>2012</v>
      </c>
      <c r="N144" s="9" t="str">
        <f>HYPERLINK("http://services.igi-global.com/resolvedoi/resolve.aspx?doi=10.4018/978-1-46660-035-5")</f>
        <v>http://services.igi-global.com/resolvedoi/resolve.aspx?doi=10.4018/978-1-46660-035-5</v>
      </c>
    </row>
    <row r="145" spans="1:14" ht="15.75">
      <c r="A145" s="3">
        <v>429</v>
      </c>
      <c r="B145" s="4" t="s">
        <v>0</v>
      </c>
      <c r="C145" s="4" t="s">
        <v>1111</v>
      </c>
      <c r="D145" s="6" t="s">
        <v>616</v>
      </c>
      <c r="E145" s="6" t="s">
        <v>1969</v>
      </c>
      <c r="F145" s="4" t="s">
        <v>1970</v>
      </c>
      <c r="G145" s="4" t="s">
        <v>1971</v>
      </c>
      <c r="H145" s="4" t="s">
        <v>1972</v>
      </c>
      <c r="I145" s="4">
        <v>1</v>
      </c>
      <c r="J145" s="4">
        <v>1</v>
      </c>
      <c r="K145" s="4" t="s">
        <v>1973</v>
      </c>
      <c r="L145" s="4" t="s">
        <v>1206</v>
      </c>
      <c r="M145" s="4">
        <v>2012</v>
      </c>
      <c r="N145" s="9" t="str">
        <f>HYPERLINK("http://services.igi-global.com/resolvedoi/resolve.aspx?doi=10.4018/978-1-46660-038-6")</f>
        <v>http://services.igi-global.com/resolvedoi/resolve.aspx?doi=10.4018/978-1-46660-038-6</v>
      </c>
    </row>
    <row r="146" spans="1:14" ht="15.75">
      <c r="A146" s="3">
        <v>430</v>
      </c>
      <c r="B146" s="4" t="s">
        <v>0</v>
      </c>
      <c r="C146" s="4" t="s">
        <v>1195</v>
      </c>
      <c r="D146" s="6" t="s">
        <v>1360</v>
      </c>
      <c r="E146" s="6" t="s">
        <v>1974</v>
      </c>
      <c r="F146" s="4" t="s">
        <v>1975</v>
      </c>
      <c r="G146" s="4" t="s">
        <v>1976</v>
      </c>
      <c r="H146" s="4" t="s">
        <v>1977</v>
      </c>
      <c r="I146" s="4">
        <v>1</v>
      </c>
      <c r="J146" s="4">
        <v>1</v>
      </c>
      <c r="K146" s="4" t="s">
        <v>982</v>
      </c>
      <c r="L146" s="4" t="s">
        <v>1199</v>
      </c>
      <c r="M146" s="4">
        <v>2012</v>
      </c>
      <c r="N146" s="9" t="str">
        <f>HYPERLINK("http://services.igi-global.com/resolvedoi/resolve.aspx?doi=10.4018/978-1-46660-044-7")</f>
        <v>http://services.igi-global.com/resolvedoi/resolve.aspx?doi=10.4018/978-1-46660-044-7</v>
      </c>
    </row>
    <row r="147" spans="1:14" ht="15.75">
      <c r="A147" s="3">
        <v>431</v>
      </c>
      <c r="B147" s="4" t="s">
        <v>0</v>
      </c>
      <c r="C147" s="4" t="s">
        <v>470</v>
      </c>
      <c r="D147" s="6" t="s">
        <v>1978</v>
      </c>
      <c r="E147" s="6" t="s">
        <v>1979</v>
      </c>
      <c r="F147" s="4" t="s">
        <v>1980</v>
      </c>
      <c r="G147" s="4" t="s">
        <v>1981</v>
      </c>
      <c r="H147" s="4" t="s">
        <v>1982</v>
      </c>
      <c r="I147" s="4">
        <v>1</v>
      </c>
      <c r="J147" s="4">
        <v>1</v>
      </c>
      <c r="K147" s="4" t="s">
        <v>1983</v>
      </c>
      <c r="L147" s="4" t="s">
        <v>1206</v>
      </c>
      <c r="M147" s="4">
        <v>2012</v>
      </c>
      <c r="N147" s="9" t="str">
        <f>HYPERLINK("http://services.igi-global.com/resolvedoi/resolve.aspx?doi=10.4018/978-1-46660-047-8")</f>
        <v>http://services.igi-global.com/resolvedoi/resolve.aspx?doi=10.4018/978-1-46660-047-8</v>
      </c>
    </row>
    <row r="148" spans="1:14" ht="15.75">
      <c r="A148" s="3">
        <v>432</v>
      </c>
      <c r="B148" s="4" t="s">
        <v>0</v>
      </c>
      <c r="C148" s="4" t="s">
        <v>1280</v>
      </c>
      <c r="D148" s="6" t="s">
        <v>645</v>
      </c>
      <c r="E148" s="6" t="s">
        <v>1984</v>
      </c>
      <c r="F148" s="4" t="s">
        <v>1985</v>
      </c>
      <c r="G148" s="4" t="s">
        <v>1986</v>
      </c>
      <c r="H148" s="4" t="s">
        <v>1987</v>
      </c>
      <c r="I148" s="4">
        <v>1</v>
      </c>
      <c r="J148" s="4">
        <v>1</v>
      </c>
      <c r="K148" s="4" t="s">
        <v>1988</v>
      </c>
      <c r="L148" s="4" t="s">
        <v>1206</v>
      </c>
      <c r="M148" s="4">
        <v>2012</v>
      </c>
      <c r="N148" s="9" t="str">
        <f>HYPERLINK("http://services.igi-global.com/resolvedoi/resolve.aspx?doi=10.4018/978-1-46660-050-8")</f>
        <v>http://services.igi-global.com/resolvedoi/resolve.aspx?doi=10.4018/978-1-46660-050-8</v>
      </c>
    </row>
    <row r="149" spans="1:14" ht="15.75">
      <c r="A149" s="3">
        <v>433</v>
      </c>
      <c r="B149" s="4" t="s">
        <v>0</v>
      </c>
      <c r="C149" s="4" t="s">
        <v>1050</v>
      </c>
      <c r="D149" s="6" t="s">
        <v>609</v>
      </c>
      <c r="E149" s="6" t="s">
        <v>1989</v>
      </c>
      <c r="F149" s="4" t="s">
        <v>1990</v>
      </c>
      <c r="G149" s="4" t="s">
        <v>1991</v>
      </c>
      <c r="H149" s="4" t="s">
        <v>1992</v>
      </c>
      <c r="I149" s="4">
        <v>1</v>
      </c>
      <c r="J149" s="4">
        <v>1</v>
      </c>
      <c r="K149" s="4" t="s">
        <v>1065</v>
      </c>
      <c r="L149" s="4" t="s">
        <v>1206</v>
      </c>
      <c r="M149" s="4">
        <v>2012</v>
      </c>
      <c r="N149" s="9" t="str">
        <f>HYPERLINK("http://services.igi-global.com/resolvedoi/resolve.aspx?doi=10.4018/978-1-46660-053-9")</f>
        <v>http://services.igi-global.com/resolvedoi/resolve.aspx?doi=10.4018/978-1-46660-053-9</v>
      </c>
    </row>
    <row r="150" spans="1:14" ht="15.75">
      <c r="A150" s="3">
        <v>434</v>
      </c>
      <c r="B150" s="4" t="s">
        <v>0</v>
      </c>
      <c r="C150" s="4" t="s">
        <v>1253</v>
      </c>
      <c r="D150" s="6" t="s">
        <v>1457</v>
      </c>
      <c r="E150" s="6" t="s">
        <v>1993</v>
      </c>
      <c r="F150" s="4" t="s">
        <v>1994</v>
      </c>
      <c r="G150" s="4" t="s">
        <v>1995</v>
      </c>
      <c r="H150" s="4" t="s">
        <v>1996</v>
      </c>
      <c r="I150" s="4">
        <v>1</v>
      </c>
      <c r="J150" s="4">
        <v>1</v>
      </c>
      <c r="K150" s="4" t="s">
        <v>900</v>
      </c>
      <c r="L150" s="4" t="s">
        <v>1206</v>
      </c>
      <c r="M150" s="4">
        <v>2012</v>
      </c>
      <c r="N150" s="9" t="str">
        <f>HYPERLINK("http://services.igi-global.com/resolvedoi/resolve.aspx?doi=10.4018/978-1-46660-056-0")</f>
        <v>http://services.igi-global.com/resolvedoi/resolve.aspx?doi=10.4018/978-1-46660-056-0</v>
      </c>
    </row>
    <row r="151" spans="1:14" ht="15.75">
      <c r="A151" s="3">
        <v>435</v>
      </c>
      <c r="B151" s="4" t="s">
        <v>0</v>
      </c>
      <c r="C151" s="4" t="s">
        <v>1171</v>
      </c>
      <c r="D151" s="6" t="s">
        <v>1997</v>
      </c>
      <c r="E151" s="6" t="s">
        <v>1998</v>
      </c>
      <c r="F151" s="4" t="s">
        <v>1999</v>
      </c>
      <c r="G151" s="4" t="s">
        <v>2000</v>
      </c>
      <c r="H151" s="4" t="s">
        <v>2001</v>
      </c>
      <c r="I151" s="4">
        <v>1</v>
      </c>
      <c r="J151" s="4">
        <v>1</v>
      </c>
      <c r="K151" s="4" t="s">
        <v>2002</v>
      </c>
      <c r="L151" s="4" t="s">
        <v>1124</v>
      </c>
      <c r="M151" s="4">
        <v>2012</v>
      </c>
      <c r="N151" s="9" t="str">
        <f>HYPERLINK("http://services.igi-global.com/resolvedoi/resolve.aspx?doi=10.4018/978-1-46660-059-1")</f>
        <v>http://services.igi-global.com/resolvedoi/resolve.aspx?doi=10.4018/978-1-46660-059-1</v>
      </c>
    </row>
    <row r="152" spans="1:14" ht="15.75">
      <c r="A152" s="3">
        <v>436</v>
      </c>
      <c r="B152" s="4" t="s">
        <v>0</v>
      </c>
      <c r="C152" s="4" t="s">
        <v>1050</v>
      </c>
      <c r="D152" s="6" t="s">
        <v>2003</v>
      </c>
      <c r="E152" s="6" t="s">
        <v>2004</v>
      </c>
      <c r="F152" s="4" t="s">
        <v>2005</v>
      </c>
      <c r="G152" s="4" t="s">
        <v>2006</v>
      </c>
      <c r="H152" s="4" t="s">
        <v>2007</v>
      </c>
      <c r="I152" s="4">
        <v>1</v>
      </c>
      <c r="J152" s="4">
        <v>1</v>
      </c>
      <c r="K152" s="4" t="s">
        <v>2008</v>
      </c>
      <c r="L152" s="4" t="s">
        <v>1206</v>
      </c>
      <c r="M152" s="4">
        <v>2012</v>
      </c>
      <c r="N152" s="9" t="str">
        <f>HYPERLINK("http://services.igi-global.com/resolvedoi/resolve.aspx?doi=10.4018/978-1-46660-062-1")</f>
        <v>http://services.igi-global.com/resolvedoi/resolve.aspx?doi=10.4018/978-1-46660-062-1</v>
      </c>
    </row>
    <row r="153" spans="1:14" ht="15.75">
      <c r="A153" s="3">
        <v>437</v>
      </c>
      <c r="B153" s="4" t="s">
        <v>0</v>
      </c>
      <c r="C153" s="4" t="s">
        <v>1195</v>
      </c>
      <c r="D153" s="6" t="s">
        <v>545</v>
      </c>
      <c r="E153" s="6" t="s">
        <v>2009</v>
      </c>
      <c r="F153" s="4" t="s">
        <v>2010</v>
      </c>
      <c r="G153" s="4" t="s">
        <v>2011</v>
      </c>
      <c r="H153" s="4" t="s">
        <v>2012</v>
      </c>
      <c r="I153" s="4">
        <v>1</v>
      </c>
      <c r="J153" s="4">
        <v>1</v>
      </c>
      <c r="K153" s="4" t="s">
        <v>2013</v>
      </c>
      <c r="L153" s="4" t="s">
        <v>1199</v>
      </c>
      <c r="M153" s="4">
        <v>2012</v>
      </c>
      <c r="N153" s="9" t="str">
        <f>HYPERLINK("http://services.igi-global.com/resolvedoi/resolve.aspx?doi=10.4018/978-1-46660-065-2")</f>
        <v>http://services.igi-global.com/resolvedoi/resolve.aspx?doi=10.4018/978-1-46660-065-2</v>
      </c>
    </row>
    <row r="154" spans="1:14" ht="15.75">
      <c r="A154" s="3">
        <v>438</v>
      </c>
      <c r="B154" s="4" t="s">
        <v>0</v>
      </c>
      <c r="C154" s="4" t="s">
        <v>1280</v>
      </c>
      <c r="D154" s="6" t="s">
        <v>2014</v>
      </c>
      <c r="E154" s="6" t="s">
        <v>2015</v>
      </c>
      <c r="F154" s="4" t="s">
        <v>2016</v>
      </c>
      <c r="G154" s="4" t="s">
        <v>2017</v>
      </c>
      <c r="H154" s="4" t="s">
        <v>2018</v>
      </c>
      <c r="I154" s="4">
        <v>1</v>
      </c>
      <c r="J154" s="4">
        <v>1</v>
      </c>
      <c r="K154" s="4" t="s">
        <v>2019</v>
      </c>
      <c r="L154" s="4" t="s">
        <v>1206</v>
      </c>
      <c r="M154" s="4">
        <v>2012</v>
      </c>
      <c r="N154" s="9" t="str">
        <f>HYPERLINK("http://services.igi-global.com/resolvedoi/resolve.aspx?doi=10.4018/978-1-46660-071-3")</f>
        <v>http://services.igi-global.com/resolvedoi/resolve.aspx?doi=10.4018/978-1-46660-071-3</v>
      </c>
    </row>
    <row r="155" spans="1:14" ht="15.75">
      <c r="A155" s="3">
        <v>439</v>
      </c>
      <c r="B155" s="4" t="s">
        <v>0</v>
      </c>
      <c r="C155" s="4" t="s">
        <v>1221</v>
      </c>
      <c r="D155" s="6" t="s">
        <v>2020</v>
      </c>
      <c r="E155" s="6" t="s">
        <v>2021</v>
      </c>
      <c r="F155" s="4" t="s">
        <v>2022</v>
      </c>
      <c r="G155" s="4" t="s">
        <v>2023</v>
      </c>
      <c r="H155" s="4" t="s">
        <v>2024</v>
      </c>
      <c r="I155" s="4">
        <v>1</v>
      </c>
      <c r="J155" s="4">
        <v>1</v>
      </c>
      <c r="K155" s="4" t="s">
        <v>2025</v>
      </c>
      <c r="L155" s="4" t="s">
        <v>1206</v>
      </c>
      <c r="M155" s="4">
        <v>2012</v>
      </c>
      <c r="N155" s="9" t="str">
        <f>HYPERLINK("http://services.igi-global.com/resolvedoi/resolve.aspx?doi=10.4018/978-1-46660-074-4")</f>
        <v>http://services.igi-global.com/resolvedoi/resolve.aspx?doi=10.4018/978-1-46660-074-4</v>
      </c>
    </row>
    <row r="156" spans="1:14" ht="15.75">
      <c r="A156" s="3">
        <v>440</v>
      </c>
      <c r="B156" s="4" t="s">
        <v>0</v>
      </c>
      <c r="C156" s="4" t="s">
        <v>1195</v>
      </c>
      <c r="D156" s="6" t="s">
        <v>1334</v>
      </c>
      <c r="E156" s="6" t="s">
        <v>2026</v>
      </c>
      <c r="F156" s="4" t="s">
        <v>2027</v>
      </c>
      <c r="G156" s="4" t="s">
        <v>2028</v>
      </c>
      <c r="H156" s="4" t="s">
        <v>2029</v>
      </c>
      <c r="I156" s="4">
        <v>1</v>
      </c>
      <c r="J156" s="4">
        <v>1</v>
      </c>
      <c r="K156" s="4" t="s">
        <v>2030</v>
      </c>
      <c r="L156" s="4" t="s">
        <v>1199</v>
      </c>
      <c r="M156" s="4">
        <v>2012</v>
      </c>
      <c r="N156" s="9" t="str">
        <f>HYPERLINK("http://services.igi-global.com/resolvedoi/resolve.aspx?doi=10.4018/978-1-46660-077-5")</f>
        <v>http://services.igi-global.com/resolvedoi/resolve.aspx?doi=10.4018/978-1-46660-077-5</v>
      </c>
    </row>
    <row r="157" spans="1:14" ht="15.75">
      <c r="A157" s="3">
        <v>441</v>
      </c>
      <c r="B157" s="4" t="s">
        <v>0</v>
      </c>
      <c r="C157" s="4" t="s">
        <v>1280</v>
      </c>
      <c r="D157" s="6" t="s">
        <v>579</v>
      </c>
      <c r="E157" s="6" t="s">
        <v>2031</v>
      </c>
      <c r="F157" s="4" t="s">
        <v>2032</v>
      </c>
      <c r="G157" s="4" t="s">
        <v>2033</v>
      </c>
      <c r="H157" s="4" t="s">
        <v>2034</v>
      </c>
      <c r="I157" s="4">
        <v>1</v>
      </c>
      <c r="J157" s="4">
        <v>1</v>
      </c>
      <c r="K157" s="4" t="s">
        <v>1034</v>
      </c>
      <c r="L157" s="4" t="s">
        <v>1206</v>
      </c>
      <c r="M157" s="4">
        <v>2012</v>
      </c>
      <c r="N157" s="9" t="str">
        <f>HYPERLINK("http://services.igi-global.com/resolvedoi/resolve.aspx?doi=10.4018/978-1-46660-080-5")</f>
        <v>http://services.igi-global.com/resolvedoi/resolve.aspx?doi=10.4018/978-1-46660-080-5</v>
      </c>
    </row>
    <row r="158" spans="1:14" ht="15.75">
      <c r="A158" s="3">
        <v>442</v>
      </c>
      <c r="B158" s="4" t="s">
        <v>0</v>
      </c>
      <c r="C158" s="4" t="s">
        <v>1253</v>
      </c>
      <c r="D158" s="6" t="s">
        <v>2035</v>
      </c>
      <c r="E158" s="6" t="s">
        <v>2036</v>
      </c>
      <c r="F158" s="4" t="s">
        <v>2037</v>
      </c>
      <c r="G158" s="4" t="s">
        <v>2038</v>
      </c>
      <c r="H158" s="4" t="s">
        <v>2039</v>
      </c>
      <c r="I158" s="4">
        <v>1</v>
      </c>
      <c r="J158" s="4">
        <v>1</v>
      </c>
      <c r="K158" s="4" t="s">
        <v>2040</v>
      </c>
      <c r="L158" s="4" t="s">
        <v>499</v>
      </c>
      <c r="M158" s="4">
        <v>2012</v>
      </c>
      <c r="N158" s="9" t="str">
        <f>HYPERLINK("http://services.igi-global.com/resolvedoi/resolve.aspx?doi=10.4018/978-1-46660-083-6")</f>
        <v>http://services.igi-global.com/resolvedoi/resolve.aspx?doi=10.4018/978-1-46660-083-6</v>
      </c>
    </row>
    <row r="159" spans="1:14" ht="15.75">
      <c r="A159" s="3">
        <v>443</v>
      </c>
      <c r="B159" s="4" t="s">
        <v>0</v>
      </c>
      <c r="C159" s="4" t="s">
        <v>1253</v>
      </c>
      <c r="D159" s="6" t="s">
        <v>2041</v>
      </c>
      <c r="E159" s="6" t="s">
        <v>2042</v>
      </c>
      <c r="F159" s="4" t="s">
        <v>2043</v>
      </c>
      <c r="G159" s="4" t="s">
        <v>2044</v>
      </c>
      <c r="H159" s="4" t="s">
        <v>2045</v>
      </c>
      <c r="I159" s="4">
        <v>1</v>
      </c>
      <c r="J159" s="4">
        <v>1</v>
      </c>
      <c r="K159" s="4" t="s">
        <v>2046</v>
      </c>
      <c r="L159" s="4" t="s">
        <v>1206</v>
      </c>
      <c r="M159" s="4">
        <v>2012</v>
      </c>
      <c r="N159" s="9" t="str">
        <f>HYPERLINK("http://services.igi-global.com/resolvedoi/resolve.aspx?doi=10.4018/978-1-46660-089-8")</f>
        <v>http://services.igi-global.com/resolvedoi/resolve.aspx?doi=10.4018/978-1-46660-089-8</v>
      </c>
    </row>
    <row r="160" spans="1:14" ht="15.75">
      <c r="A160" s="3">
        <v>444</v>
      </c>
      <c r="B160" s="4" t="s">
        <v>0</v>
      </c>
      <c r="C160" s="4" t="s">
        <v>1280</v>
      </c>
      <c r="D160" s="6" t="s">
        <v>1946</v>
      </c>
      <c r="E160" s="6" t="s">
        <v>2047</v>
      </c>
      <c r="F160" s="4" t="s">
        <v>2048</v>
      </c>
      <c r="G160" s="4" t="s">
        <v>2049</v>
      </c>
      <c r="H160" s="4" t="s">
        <v>2050</v>
      </c>
      <c r="I160" s="4">
        <v>1</v>
      </c>
      <c r="J160" s="4">
        <v>1</v>
      </c>
      <c r="K160" s="4" t="s">
        <v>2051</v>
      </c>
      <c r="L160" s="4" t="s">
        <v>1206</v>
      </c>
      <c r="M160" s="4">
        <v>2012</v>
      </c>
      <c r="N160" s="9" t="str">
        <f>HYPERLINK("http://services.igi-global.com/resolvedoi/resolve.aspx?doi=10.4018/978-1-46660-092-8")</f>
        <v>http://services.igi-global.com/resolvedoi/resolve.aspx?doi=10.4018/978-1-46660-092-8</v>
      </c>
    </row>
    <row r="161" spans="1:14" ht="15.75">
      <c r="A161" s="3">
        <v>445</v>
      </c>
      <c r="B161" s="4" t="s">
        <v>0</v>
      </c>
      <c r="C161" s="4" t="s">
        <v>1195</v>
      </c>
      <c r="D161" s="6" t="s">
        <v>2052</v>
      </c>
      <c r="E161" s="6" t="s">
        <v>2053</v>
      </c>
      <c r="F161" s="4" t="s">
        <v>2054</v>
      </c>
      <c r="G161" s="4" t="s">
        <v>2055</v>
      </c>
      <c r="H161" s="4" t="s">
        <v>2056</v>
      </c>
      <c r="I161" s="4">
        <v>1</v>
      </c>
      <c r="J161" s="4">
        <v>1</v>
      </c>
      <c r="K161" s="4" t="s">
        <v>2057</v>
      </c>
      <c r="L161" s="4" t="s">
        <v>1199</v>
      </c>
      <c r="M161" s="4">
        <v>2012</v>
      </c>
      <c r="N161" s="9" t="str">
        <f>HYPERLINK("http://services.igi-global.com/resolvedoi/resolve.aspx?doi=10.4018/978-1-46660-095-9")</f>
        <v>http://services.igi-global.com/resolvedoi/resolve.aspx?doi=10.4018/978-1-46660-095-9</v>
      </c>
    </row>
    <row r="162" spans="1:14" ht="15.75">
      <c r="A162" s="3">
        <v>446</v>
      </c>
      <c r="B162" s="4" t="s">
        <v>0</v>
      </c>
      <c r="C162" s="4" t="s">
        <v>1253</v>
      </c>
      <c r="D162" s="6" t="s">
        <v>1457</v>
      </c>
      <c r="E162" s="6" t="s">
        <v>2058</v>
      </c>
      <c r="F162" s="4" t="s">
        <v>2059</v>
      </c>
      <c r="G162" s="4" t="s">
        <v>2060</v>
      </c>
      <c r="H162" s="4" t="s">
        <v>2061</v>
      </c>
      <c r="I162" s="4">
        <v>1</v>
      </c>
      <c r="J162" s="4">
        <v>1</v>
      </c>
      <c r="K162" s="4" t="s">
        <v>2062</v>
      </c>
      <c r="L162" s="4" t="s">
        <v>1206</v>
      </c>
      <c r="M162" s="4">
        <v>2012</v>
      </c>
      <c r="N162" s="9" t="str">
        <f>HYPERLINK("http://services.igi-global.com/resolvedoi/resolve.aspx?doi=10.4018/978-1-46660-098-0")</f>
        <v>http://services.igi-global.com/resolvedoi/resolve.aspx?doi=10.4018/978-1-46660-098-0</v>
      </c>
    </row>
    <row r="163" spans="1:14" ht="15.75">
      <c r="A163" s="3">
        <v>447</v>
      </c>
      <c r="B163" s="4" t="s">
        <v>0</v>
      </c>
      <c r="C163" s="4" t="s">
        <v>1280</v>
      </c>
      <c r="D163" s="6" t="s">
        <v>660</v>
      </c>
      <c r="E163" s="6" t="s">
        <v>2063</v>
      </c>
      <c r="F163" s="4" t="s">
        <v>2064</v>
      </c>
      <c r="G163" s="4" t="s">
        <v>2065</v>
      </c>
      <c r="H163" s="4" t="s">
        <v>2066</v>
      </c>
      <c r="I163" s="4">
        <v>1</v>
      </c>
      <c r="J163" s="4">
        <v>1</v>
      </c>
      <c r="K163" s="4" t="s">
        <v>2067</v>
      </c>
      <c r="L163" s="4" t="s">
        <v>1206</v>
      </c>
      <c r="M163" s="4">
        <v>2012</v>
      </c>
      <c r="N163" s="9" t="str">
        <f>HYPERLINK("http://services.igi-global.com/resolvedoi/resolve.aspx?doi=10.4018/978-1-46660-101-7")</f>
        <v>http://services.igi-global.com/resolvedoi/resolve.aspx?doi=10.4018/978-1-46660-101-7</v>
      </c>
    </row>
    <row r="164" spans="1:14" ht="15.75">
      <c r="A164" s="3">
        <v>448</v>
      </c>
      <c r="B164" s="4" t="s">
        <v>0</v>
      </c>
      <c r="C164" s="4" t="s">
        <v>1264</v>
      </c>
      <c r="D164" s="6" t="s">
        <v>591</v>
      </c>
      <c r="E164" s="6" t="s">
        <v>2068</v>
      </c>
      <c r="F164" s="4" t="s">
        <v>2069</v>
      </c>
      <c r="G164" s="4" t="s">
        <v>2070</v>
      </c>
      <c r="H164" s="4" t="s">
        <v>2071</v>
      </c>
      <c r="I164" s="4">
        <v>1</v>
      </c>
      <c r="J164" s="4">
        <v>1</v>
      </c>
      <c r="K164" s="4" t="s">
        <v>2072</v>
      </c>
      <c r="L164" s="4" t="s">
        <v>1206</v>
      </c>
      <c r="M164" s="4">
        <v>2012</v>
      </c>
      <c r="N164" s="9" t="str">
        <f>HYPERLINK("http://services.igi-global.com/resolvedoi/resolve.aspx?doi=10.4018/978-1-46660-104-8")</f>
        <v>http://services.igi-global.com/resolvedoi/resolve.aspx?doi=10.4018/978-1-46660-104-8</v>
      </c>
    </row>
    <row r="165" spans="1:14" ht="15.75">
      <c r="A165" s="3">
        <v>449</v>
      </c>
      <c r="B165" s="4" t="s">
        <v>0</v>
      </c>
      <c r="C165" s="4" t="s">
        <v>1050</v>
      </c>
      <c r="D165" s="6" t="s">
        <v>2073</v>
      </c>
      <c r="E165" s="6" t="s">
        <v>2074</v>
      </c>
      <c r="F165" s="4" t="s">
        <v>2075</v>
      </c>
      <c r="G165" s="4" t="s">
        <v>2076</v>
      </c>
      <c r="H165" s="4" t="s">
        <v>2077</v>
      </c>
      <c r="I165" s="4">
        <v>1</v>
      </c>
      <c r="J165" s="4">
        <v>1</v>
      </c>
      <c r="K165" s="4" t="s">
        <v>2078</v>
      </c>
      <c r="L165" s="4" t="s">
        <v>1206</v>
      </c>
      <c r="M165" s="4">
        <v>2012</v>
      </c>
      <c r="N165" s="9" t="str">
        <f>HYPERLINK("http://services.igi-global.com/resolvedoi/resolve.aspx?doi=10.4018/978-1-61350-180-1")</f>
        <v>http://services.igi-global.com/resolvedoi/resolve.aspx?doi=10.4018/978-1-61350-180-1</v>
      </c>
    </row>
    <row r="166" spans="1:14" ht="15.75">
      <c r="A166" s="3">
        <v>450</v>
      </c>
      <c r="B166" s="4" t="s">
        <v>0</v>
      </c>
      <c r="C166" s="4" t="s">
        <v>1221</v>
      </c>
      <c r="D166" s="6" t="s">
        <v>2079</v>
      </c>
      <c r="E166" s="6" t="s">
        <v>2080</v>
      </c>
      <c r="F166" s="4" t="s">
        <v>2081</v>
      </c>
      <c r="G166" s="4" t="s">
        <v>2082</v>
      </c>
      <c r="H166" s="4" t="s">
        <v>2083</v>
      </c>
      <c r="I166" s="4">
        <v>1</v>
      </c>
      <c r="J166" s="4">
        <v>1</v>
      </c>
      <c r="K166" s="4" t="s">
        <v>2084</v>
      </c>
      <c r="L166" s="4" t="s">
        <v>1206</v>
      </c>
      <c r="M166" s="4">
        <v>2012</v>
      </c>
      <c r="N166" s="9" t="str">
        <f>HYPERLINK("http://services.igi-global.com/resolvedoi/resolve.aspx?doi=10.4018/978-1-61350-387-4")</f>
        <v>http://services.igi-global.com/resolvedoi/resolve.aspx?doi=10.4018/978-1-61350-387-4</v>
      </c>
    </row>
    <row r="167" spans="1:14" ht="15.75">
      <c r="A167" s="3">
        <v>451</v>
      </c>
      <c r="B167" s="4" t="s">
        <v>0</v>
      </c>
      <c r="C167" s="4" t="s">
        <v>1280</v>
      </c>
      <c r="D167" s="6" t="s">
        <v>636</v>
      </c>
      <c r="E167" s="6" t="s">
        <v>2085</v>
      </c>
      <c r="F167" s="4" t="s">
        <v>2086</v>
      </c>
      <c r="G167" s="4" t="s">
        <v>2087</v>
      </c>
      <c r="H167" s="4" t="s">
        <v>2088</v>
      </c>
      <c r="I167" s="4">
        <v>1</v>
      </c>
      <c r="J167" s="4">
        <v>1</v>
      </c>
      <c r="K167" s="4" t="s">
        <v>2089</v>
      </c>
      <c r="L167" s="4" t="s">
        <v>1206</v>
      </c>
      <c r="M167" s="4">
        <v>2012</v>
      </c>
      <c r="N167" s="9" t="str">
        <f>HYPERLINK("http://services.igi-global.com/resolvedoi/resolve.aspx?doi=10.4018/978-1-61350-426-0")</f>
        <v>http://services.igi-global.com/resolvedoi/resolve.aspx?doi=10.4018/978-1-61350-426-0</v>
      </c>
    </row>
    <row r="168" spans="1:14" ht="15.75">
      <c r="A168" s="3">
        <v>452</v>
      </c>
      <c r="B168" s="4" t="s">
        <v>0</v>
      </c>
      <c r="C168" s="4" t="s">
        <v>1111</v>
      </c>
      <c r="D168" s="6" t="s">
        <v>562</v>
      </c>
      <c r="E168" s="6" t="s">
        <v>2090</v>
      </c>
      <c r="F168" s="4" t="s">
        <v>2091</v>
      </c>
      <c r="G168" s="4" t="s">
        <v>2092</v>
      </c>
      <c r="H168" s="4" t="s">
        <v>2093</v>
      </c>
      <c r="I168" s="4">
        <v>1</v>
      </c>
      <c r="J168" s="4">
        <v>1</v>
      </c>
      <c r="K168" s="4" t="s">
        <v>2094</v>
      </c>
      <c r="L168" s="4" t="s">
        <v>1206</v>
      </c>
      <c r="M168" s="4">
        <v>2012</v>
      </c>
      <c r="N168" s="9" t="str">
        <f>HYPERLINK("http://services.igi-global.com/resolvedoi/resolve.aspx?doi=10.4018/978-1-61350-429-1")</f>
        <v>http://services.igi-global.com/resolvedoi/resolve.aspx?doi=10.4018/978-1-61350-429-1</v>
      </c>
    </row>
    <row r="169" spans="1:14" ht="15.75">
      <c r="A169" s="3">
        <v>453</v>
      </c>
      <c r="B169" s="4" t="s">
        <v>0</v>
      </c>
      <c r="C169" s="4" t="s">
        <v>1280</v>
      </c>
      <c r="D169" s="6" t="s">
        <v>546</v>
      </c>
      <c r="E169" s="6" t="s">
        <v>2095</v>
      </c>
      <c r="F169" s="4" t="s">
        <v>2096</v>
      </c>
      <c r="G169" s="4" t="s">
        <v>2097</v>
      </c>
      <c r="H169" s="4" t="s">
        <v>2098</v>
      </c>
      <c r="I169" s="4">
        <v>1</v>
      </c>
      <c r="J169" s="4">
        <v>1</v>
      </c>
      <c r="K169" s="4" t="s">
        <v>2099</v>
      </c>
      <c r="L169" s="4" t="s">
        <v>1206</v>
      </c>
      <c r="M169" s="4">
        <v>2012</v>
      </c>
      <c r="N169" s="9" t="str">
        <f>HYPERLINK("http://services.igi-global.com/resolvedoi/resolve.aspx?doi=10.4018/978-1-61350-432-1")</f>
        <v>http://services.igi-global.com/resolvedoi/resolve.aspx?doi=10.4018/978-1-61350-432-1</v>
      </c>
    </row>
    <row r="170" spans="1:14" ht="15.75">
      <c r="A170" s="3">
        <v>454</v>
      </c>
      <c r="B170" s="4" t="s">
        <v>0</v>
      </c>
      <c r="C170" s="4" t="s">
        <v>1171</v>
      </c>
      <c r="D170" s="6" t="s">
        <v>2100</v>
      </c>
      <c r="E170" s="6" t="s">
        <v>2101</v>
      </c>
      <c r="F170" s="4" t="s">
        <v>2102</v>
      </c>
      <c r="G170" s="4" t="s">
        <v>2103</v>
      </c>
      <c r="H170" s="4" t="s">
        <v>2104</v>
      </c>
      <c r="I170" s="4">
        <v>1</v>
      </c>
      <c r="J170" s="4">
        <v>1</v>
      </c>
      <c r="K170" s="4" t="s">
        <v>2105</v>
      </c>
      <c r="L170" s="4" t="s">
        <v>1124</v>
      </c>
      <c r="M170" s="4">
        <v>2012</v>
      </c>
      <c r="N170" s="9" t="str">
        <f>HYPERLINK("http://services.igi-global.com/resolvedoi/resolve.aspx?doi=10.4018/978-1-61350-435-2")</f>
        <v>http://services.igi-global.com/resolvedoi/resolve.aspx?doi=10.4018/978-1-61350-435-2</v>
      </c>
    </row>
    <row r="171" spans="1:14" ht="15.75">
      <c r="A171" s="3">
        <v>455</v>
      </c>
      <c r="B171" s="4" t="s">
        <v>0</v>
      </c>
      <c r="C171" s="4" t="s">
        <v>1253</v>
      </c>
      <c r="D171" s="6" t="s">
        <v>2106</v>
      </c>
      <c r="E171" s="6" t="s">
        <v>2107</v>
      </c>
      <c r="F171" s="4" t="s">
        <v>2108</v>
      </c>
      <c r="G171" s="4" t="s">
        <v>2109</v>
      </c>
      <c r="H171" s="4" t="s">
        <v>2110</v>
      </c>
      <c r="I171" s="4">
        <v>1</v>
      </c>
      <c r="J171" s="4">
        <v>1</v>
      </c>
      <c r="K171" s="4" t="s">
        <v>2111</v>
      </c>
      <c r="L171" s="4" t="s">
        <v>1206</v>
      </c>
      <c r="M171" s="4">
        <v>2012</v>
      </c>
      <c r="N171" s="9" t="str">
        <f>HYPERLINK("http://services.igi-global.com/resolvedoi/resolve.aspx?doi=10.4018/978-1-61350-438-3")</f>
        <v>http://services.igi-global.com/resolvedoi/resolve.aspx?doi=10.4018/978-1-61350-438-3</v>
      </c>
    </row>
    <row r="172" spans="1:14" ht="15.75">
      <c r="A172" s="3">
        <v>456</v>
      </c>
      <c r="B172" s="4" t="s">
        <v>0</v>
      </c>
      <c r="C172" s="4" t="s">
        <v>1050</v>
      </c>
      <c r="D172" s="6" t="s">
        <v>551</v>
      </c>
      <c r="E172" s="6" t="s">
        <v>2112</v>
      </c>
      <c r="F172" s="4" t="s">
        <v>2113</v>
      </c>
      <c r="G172" s="4" t="s">
        <v>2114</v>
      </c>
      <c r="H172" s="4" t="s">
        <v>2115</v>
      </c>
      <c r="I172" s="4">
        <v>1</v>
      </c>
      <c r="J172" s="4">
        <v>1</v>
      </c>
      <c r="K172" s="4" t="s">
        <v>2116</v>
      </c>
      <c r="L172" s="4" t="s">
        <v>1206</v>
      </c>
      <c r="M172" s="4">
        <v>2012</v>
      </c>
      <c r="N172" s="9" t="str">
        <f>HYPERLINK("http://services.igi-global.com/resolvedoi/resolve.aspx?doi=10.4018/978-1-61350-441-3")</f>
        <v>http://services.igi-global.com/resolvedoi/resolve.aspx?doi=10.4018/978-1-61350-441-3</v>
      </c>
    </row>
    <row r="173" spans="1:14" ht="15.75">
      <c r="A173" s="3">
        <v>457</v>
      </c>
      <c r="B173" s="4" t="s">
        <v>0</v>
      </c>
      <c r="C173" s="4" t="s">
        <v>470</v>
      </c>
      <c r="D173" s="6" t="s">
        <v>2117</v>
      </c>
      <c r="E173" s="6" t="s">
        <v>2118</v>
      </c>
      <c r="F173" s="4" t="s">
        <v>2119</v>
      </c>
      <c r="G173" s="4" t="s">
        <v>2120</v>
      </c>
      <c r="H173" s="4" t="s">
        <v>2121</v>
      </c>
      <c r="I173" s="4">
        <v>1</v>
      </c>
      <c r="J173" s="4">
        <v>1</v>
      </c>
      <c r="K173" s="4" t="s">
        <v>2122</v>
      </c>
      <c r="L173" s="4" t="s">
        <v>1206</v>
      </c>
      <c r="M173" s="4">
        <v>2012</v>
      </c>
      <c r="N173" s="9" t="str">
        <f>HYPERLINK("http://services.igi-global.com/resolvedoi/resolve.aspx?doi=10.4018/978-1-61350-444-4")</f>
        <v>http://services.igi-global.com/resolvedoi/resolve.aspx?doi=10.4018/978-1-61350-444-4</v>
      </c>
    </row>
    <row r="174" spans="1:14" ht="15.75">
      <c r="A174" s="3">
        <v>458</v>
      </c>
      <c r="B174" s="4" t="s">
        <v>0</v>
      </c>
      <c r="C174" s="4" t="s">
        <v>1111</v>
      </c>
      <c r="D174" s="6" t="s">
        <v>2123</v>
      </c>
      <c r="E174" s="6" t="s">
        <v>2124</v>
      </c>
      <c r="F174" s="4" t="s">
        <v>2125</v>
      </c>
      <c r="G174" s="4" t="s">
        <v>2126</v>
      </c>
      <c r="H174" s="4" t="s">
        <v>2127</v>
      </c>
      <c r="I174" s="4">
        <v>1</v>
      </c>
      <c r="J174" s="4">
        <v>1</v>
      </c>
      <c r="K174" s="4" t="s">
        <v>2128</v>
      </c>
      <c r="L174" s="4" t="s">
        <v>1206</v>
      </c>
      <c r="M174" s="4">
        <v>2012</v>
      </c>
      <c r="N174" s="9" t="str">
        <f>HYPERLINK("http://services.igi-global.com/resolvedoi/resolve.aspx?doi=10.4018/978-1-61350-447-5")</f>
        <v>http://services.igi-global.com/resolvedoi/resolve.aspx?doi=10.4018/978-1-61350-447-5</v>
      </c>
    </row>
    <row r="175" spans="1:14" ht="15.75">
      <c r="A175" s="3">
        <v>459</v>
      </c>
      <c r="B175" s="4" t="s">
        <v>0</v>
      </c>
      <c r="C175" s="4" t="s">
        <v>1233</v>
      </c>
      <c r="D175" s="6" t="s">
        <v>614</v>
      </c>
      <c r="E175" s="6" t="s">
        <v>2129</v>
      </c>
      <c r="F175" s="4" t="s">
        <v>2130</v>
      </c>
      <c r="G175" s="4" t="s">
        <v>2131</v>
      </c>
      <c r="H175" s="4" t="s">
        <v>2132</v>
      </c>
      <c r="I175" s="4">
        <v>1</v>
      </c>
      <c r="J175" s="4">
        <v>1</v>
      </c>
      <c r="K175" s="4" t="s">
        <v>2133</v>
      </c>
      <c r="L175" s="4" t="s">
        <v>1206</v>
      </c>
      <c r="M175" s="4">
        <v>2012</v>
      </c>
      <c r="N175" s="9" t="str">
        <f>HYPERLINK("http://services.igi-global.com/resolvedoi/resolve.aspx?doi=10.4018/978-1-61350-453-6")</f>
        <v>http://services.igi-global.com/resolvedoi/resolve.aspx?doi=10.4018/978-1-61350-453-6</v>
      </c>
    </row>
    <row r="176" spans="1:14" ht="15.75">
      <c r="A176" s="3">
        <v>460</v>
      </c>
      <c r="B176" s="4" t="s">
        <v>0</v>
      </c>
      <c r="C176" s="4" t="s">
        <v>1253</v>
      </c>
      <c r="D176" s="6" t="s">
        <v>2134</v>
      </c>
      <c r="E176" s="6" t="s">
        <v>2135</v>
      </c>
      <c r="F176" s="4" t="s">
        <v>2136</v>
      </c>
      <c r="G176" s="4" t="s">
        <v>2137</v>
      </c>
      <c r="H176" s="4" t="s">
        <v>2138</v>
      </c>
      <c r="I176" s="4">
        <v>4</v>
      </c>
      <c r="J176" s="4">
        <v>1</v>
      </c>
      <c r="K176" s="4" t="s">
        <v>1406</v>
      </c>
      <c r="L176" s="4" t="s">
        <v>499</v>
      </c>
      <c r="M176" s="4">
        <v>2012</v>
      </c>
      <c r="N176" s="9" t="str">
        <f>HYPERLINK("http://services.igi-global.com/resolvedoi/resolve.aspx?doi=10.4018/978-1-61350-456-7")</f>
        <v>http://services.igi-global.com/resolvedoi/resolve.aspx?doi=10.4018/978-1-61350-456-7</v>
      </c>
    </row>
    <row r="177" spans="1:14" ht="15.75">
      <c r="A177" s="3">
        <v>461</v>
      </c>
      <c r="B177" s="4" t="s">
        <v>0</v>
      </c>
      <c r="C177" s="4" t="s">
        <v>470</v>
      </c>
      <c r="D177" s="6" t="s">
        <v>567</v>
      </c>
      <c r="E177" s="6" t="s">
        <v>2139</v>
      </c>
      <c r="F177" s="4" t="s">
        <v>2140</v>
      </c>
      <c r="G177" s="4" t="s">
        <v>2141</v>
      </c>
      <c r="H177" s="4" t="s">
        <v>2142</v>
      </c>
      <c r="I177" s="4">
        <v>1</v>
      </c>
      <c r="J177" s="4">
        <v>1</v>
      </c>
      <c r="K177" s="4" t="s">
        <v>2143</v>
      </c>
      <c r="L177" s="4" t="s">
        <v>1206</v>
      </c>
      <c r="M177" s="4">
        <v>2012</v>
      </c>
      <c r="N177" s="9" t="str">
        <f>HYPERLINK("http://services.igi-global.com/resolvedoi/resolve.aspx?doi=10.4018/978-1-61350-459-8")</f>
        <v>http://services.igi-global.com/resolvedoi/resolve.aspx?doi=10.4018/978-1-61350-459-8</v>
      </c>
    </row>
    <row r="178" spans="1:14" ht="15.75">
      <c r="A178" s="3">
        <v>462</v>
      </c>
      <c r="B178" s="4" t="s">
        <v>0</v>
      </c>
      <c r="C178" s="4" t="s">
        <v>1195</v>
      </c>
      <c r="D178" s="6" t="s">
        <v>2144</v>
      </c>
      <c r="E178" s="6" t="s">
        <v>2145</v>
      </c>
      <c r="F178" s="4" t="s">
        <v>2146</v>
      </c>
      <c r="G178" s="4" t="s">
        <v>2147</v>
      </c>
      <c r="H178" s="4" t="s">
        <v>2148</v>
      </c>
      <c r="I178" s="4">
        <v>1</v>
      </c>
      <c r="J178" s="4">
        <v>1</v>
      </c>
      <c r="K178" s="4" t="s">
        <v>206</v>
      </c>
      <c r="L178" s="4" t="s">
        <v>1199</v>
      </c>
      <c r="M178" s="4">
        <v>2012</v>
      </c>
      <c r="N178" s="9" t="str">
        <f>HYPERLINK("http://services.igi-global.com/resolvedoi/resolve.aspx?doi=10.4018/978-1-61350-462-8")</f>
        <v>http://services.igi-global.com/resolvedoi/resolve.aspx?doi=10.4018/978-1-61350-462-8</v>
      </c>
    </row>
    <row r="179" spans="1:14" ht="15.75">
      <c r="A179" s="3">
        <v>463</v>
      </c>
      <c r="B179" s="4" t="s">
        <v>0</v>
      </c>
      <c r="C179" s="4" t="s">
        <v>1050</v>
      </c>
      <c r="D179" s="6" t="s">
        <v>551</v>
      </c>
      <c r="E179" s="6" t="s">
        <v>2149</v>
      </c>
      <c r="F179" s="4" t="s">
        <v>2150</v>
      </c>
      <c r="G179" s="4" t="s">
        <v>2151</v>
      </c>
      <c r="H179" s="4" t="s">
        <v>2152</v>
      </c>
      <c r="I179" s="4">
        <v>1</v>
      </c>
      <c r="J179" s="4">
        <v>1</v>
      </c>
      <c r="K179" s="4" t="s">
        <v>73</v>
      </c>
      <c r="L179" s="4" t="s">
        <v>1206</v>
      </c>
      <c r="M179" s="4">
        <v>2012</v>
      </c>
      <c r="N179" s="9" t="str">
        <f>HYPERLINK("http://services.igi-global.com/resolvedoi/resolve.aspx?doi=10.4018/978-1-61350-468-0")</f>
        <v>http://services.igi-global.com/resolvedoi/resolve.aspx?doi=10.4018/978-1-61350-468-0</v>
      </c>
    </row>
    <row r="180" spans="1:14" ht="15.75">
      <c r="A180" s="3">
        <v>464</v>
      </c>
      <c r="B180" s="4" t="s">
        <v>0</v>
      </c>
      <c r="C180" s="4" t="s">
        <v>1006</v>
      </c>
      <c r="D180" s="6" t="s">
        <v>548</v>
      </c>
      <c r="E180" s="6" t="s">
        <v>2153</v>
      </c>
      <c r="F180" s="4" t="s">
        <v>2154</v>
      </c>
      <c r="G180" s="4" t="s">
        <v>2155</v>
      </c>
      <c r="H180" s="4" t="s">
        <v>2156</v>
      </c>
      <c r="I180" s="4">
        <v>1</v>
      </c>
      <c r="J180" s="4">
        <v>1</v>
      </c>
      <c r="K180" s="4" t="s">
        <v>1046</v>
      </c>
      <c r="L180" s="4" t="s">
        <v>1206</v>
      </c>
      <c r="M180" s="4">
        <v>2012</v>
      </c>
      <c r="N180" s="9" t="str">
        <f>HYPERLINK("http://services.igi-global.com/resolvedoi/resolve.aspx?doi=10.4018/978-1-61350-471-0")</f>
        <v>http://services.igi-global.com/resolvedoi/resolve.aspx?doi=10.4018/978-1-61350-471-0</v>
      </c>
    </row>
    <row r="181" spans="1:14" ht="15.75">
      <c r="A181" s="3">
        <v>465</v>
      </c>
      <c r="B181" s="4" t="s">
        <v>0</v>
      </c>
      <c r="C181" s="4" t="s">
        <v>1006</v>
      </c>
      <c r="D181" s="6" t="s">
        <v>604</v>
      </c>
      <c r="E181" s="6" t="s">
        <v>2157</v>
      </c>
      <c r="F181" s="4" t="s">
        <v>2158</v>
      </c>
      <c r="G181" s="4" t="s">
        <v>2159</v>
      </c>
      <c r="H181" s="4" t="s">
        <v>2160</v>
      </c>
      <c r="I181" s="4">
        <v>1</v>
      </c>
      <c r="J181" s="4">
        <v>1</v>
      </c>
      <c r="K181" s="4" t="s">
        <v>1015</v>
      </c>
      <c r="L181" s="4" t="s">
        <v>1206</v>
      </c>
      <c r="M181" s="4">
        <v>2012</v>
      </c>
      <c r="N181" s="9" t="str">
        <f>HYPERLINK("http://services.igi-global.com/resolvedoi/resolve.aspx?doi=10.4018/978-1-61350-474-1")</f>
        <v>http://services.igi-global.com/resolvedoi/resolve.aspx?doi=10.4018/978-1-61350-474-1</v>
      </c>
    </row>
    <row r="182" spans="1:14" ht="15.75">
      <c r="A182" s="3">
        <v>466</v>
      </c>
      <c r="B182" s="4" t="s">
        <v>0</v>
      </c>
      <c r="C182" s="4" t="s">
        <v>1280</v>
      </c>
      <c r="D182" s="6" t="s">
        <v>1291</v>
      </c>
      <c r="E182" s="6" t="s">
        <v>2161</v>
      </c>
      <c r="F182" s="4" t="s">
        <v>2162</v>
      </c>
      <c r="G182" s="4" t="s">
        <v>2163</v>
      </c>
      <c r="H182" s="4" t="s">
        <v>2164</v>
      </c>
      <c r="I182" s="4">
        <v>1</v>
      </c>
      <c r="J182" s="4">
        <v>1</v>
      </c>
      <c r="K182" s="4" t="s">
        <v>2165</v>
      </c>
      <c r="L182" s="4" t="s">
        <v>1206</v>
      </c>
      <c r="M182" s="4">
        <v>2012</v>
      </c>
      <c r="N182" s="9" t="str">
        <f>HYPERLINK("http://services.igi-global.com/resolvedoi/resolve.aspx?doi=10.4018/978-1-61350-477-2")</f>
        <v>http://services.igi-global.com/resolvedoi/resolve.aspx?doi=10.4018/978-1-61350-477-2</v>
      </c>
    </row>
    <row r="183" spans="1:14" ht="15.75">
      <c r="A183" s="3">
        <v>467</v>
      </c>
      <c r="B183" s="4" t="s">
        <v>0</v>
      </c>
      <c r="C183" s="4" t="s">
        <v>1050</v>
      </c>
      <c r="D183" s="6" t="s">
        <v>608</v>
      </c>
      <c r="E183" s="6" t="s">
        <v>2166</v>
      </c>
      <c r="F183" s="4" t="s">
        <v>2167</v>
      </c>
      <c r="G183" s="4" t="s">
        <v>2168</v>
      </c>
      <c r="H183" s="4" t="s">
        <v>2169</v>
      </c>
      <c r="I183" s="4">
        <v>1</v>
      </c>
      <c r="J183" s="4">
        <v>1</v>
      </c>
      <c r="K183" s="4" t="s">
        <v>2170</v>
      </c>
      <c r="L183" s="4" t="s">
        <v>1206</v>
      </c>
      <c r="M183" s="4">
        <v>2012</v>
      </c>
      <c r="N183" s="9" t="str">
        <f>HYPERLINK("http://services.igi-global.com/resolvedoi/resolve.aspx?doi=10.4018/978-1-61350-483-3")</f>
        <v>http://services.igi-global.com/resolvedoi/resolve.aspx?doi=10.4018/978-1-61350-483-3</v>
      </c>
    </row>
    <row r="184" spans="1:14" ht="15.75">
      <c r="A184" s="3">
        <v>468</v>
      </c>
      <c r="B184" s="4" t="s">
        <v>0</v>
      </c>
      <c r="C184" s="4" t="s">
        <v>1253</v>
      </c>
      <c r="D184" s="6" t="s">
        <v>2171</v>
      </c>
      <c r="E184" s="6" t="s">
        <v>2172</v>
      </c>
      <c r="F184" s="4" t="s">
        <v>2173</v>
      </c>
      <c r="G184" s="4" t="s">
        <v>2174</v>
      </c>
      <c r="H184" s="4" t="s">
        <v>2175</v>
      </c>
      <c r="I184" s="4">
        <v>1</v>
      </c>
      <c r="J184" s="4">
        <v>1</v>
      </c>
      <c r="K184" s="4" t="s">
        <v>2176</v>
      </c>
      <c r="L184" s="4" t="s">
        <v>1199</v>
      </c>
      <c r="M184" s="4">
        <v>2012</v>
      </c>
      <c r="N184" s="9" t="str">
        <f>HYPERLINK("http://services.igi-global.com/resolvedoi/resolve.aspx?doi=10.4018/978-1-61350-486-4")</f>
        <v>http://services.igi-global.com/resolvedoi/resolve.aspx?doi=10.4018/978-1-61350-486-4</v>
      </c>
    </row>
    <row r="185" spans="1:14" ht="15.75">
      <c r="A185" s="3">
        <v>469</v>
      </c>
      <c r="B185" s="4" t="s">
        <v>0</v>
      </c>
      <c r="C185" s="4" t="s">
        <v>1264</v>
      </c>
      <c r="D185" s="6" t="s">
        <v>591</v>
      </c>
      <c r="E185" s="6" t="s">
        <v>2177</v>
      </c>
      <c r="F185" s="4" t="s">
        <v>2178</v>
      </c>
      <c r="G185" s="4" t="s">
        <v>2179</v>
      </c>
      <c r="H185" s="4" t="s">
        <v>2180</v>
      </c>
      <c r="I185" s="4">
        <v>1</v>
      </c>
      <c r="J185" s="4">
        <v>1</v>
      </c>
      <c r="K185" s="4" t="s">
        <v>2181</v>
      </c>
      <c r="L185" s="4" t="s">
        <v>1206</v>
      </c>
      <c r="M185" s="4">
        <v>2012</v>
      </c>
      <c r="N185" s="9" t="str">
        <f>HYPERLINK("http://services.igi-global.com/resolvedoi/resolve.aspx?doi=10.4018/978-1-61350-498-7")</f>
        <v>http://services.igi-global.com/resolvedoi/resolve.aspx?doi=10.4018/978-1-61350-498-7</v>
      </c>
    </row>
    <row r="186" spans="1:14" ht="15.75">
      <c r="A186" s="3">
        <v>470</v>
      </c>
      <c r="B186" s="4" t="s">
        <v>0</v>
      </c>
      <c r="C186" s="4" t="s">
        <v>1221</v>
      </c>
      <c r="D186" s="6" t="s">
        <v>588</v>
      </c>
      <c r="E186" s="6" t="s">
        <v>2182</v>
      </c>
      <c r="F186" s="4" t="s">
        <v>2183</v>
      </c>
      <c r="G186" s="4" t="s">
        <v>2184</v>
      </c>
      <c r="H186" s="4" t="s">
        <v>2185</v>
      </c>
      <c r="I186" s="4">
        <v>1</v>
      </c>
      <c r="J186" s="4">
        <v>1</v>
      </c>
      <c r="K186" s="4" t="s">
        <v>2186</v>
      </c>
      <c r="L186" s="4" t="s">
        <v>1206</v>
      </c>
      <c r="M186" s="4">
        <v>2012</v>
      </c>
      <c r="N186" s="9" t="str">
        <f>HYPERLINK("http://services.igi-global.com/resolvedoi/resolve.aspx?doi=10.4018/978-1-61350-501-4")</f>
        <v>http://services.igi-global.com/resolvedoi/resolve.aspx?doi=10.4018/978-1-61350-501-4</v>
      </c>
    </row>
    <row r="187" spans="1:14" ht="15.75">
      <c r="A187" s="3">
        <v>471</v>
      </c>
      <c r="B187" s="4" t="s">
        <v>0</v>
      </c>
      <c r="C187" s="4" t="s">
        <v>1195</v>
      </c>
      <c r="D187" s="6" t="s">
        <v>545</v>
      </c>
      <c r="E187" s="6" t="s">
        <v>2187</v>
      </c>
      <c r="F187" s="4" t="s">
        <v>2188</v>
      </c>
      <c r="G187" s="4" t="s">
        <v>2189</v>
      </c>
      <c r="H187" s="4" t="s">
        <v>2190</v>
      </c>
      <c r="I187" s="4">
        <v>1</v>
      </c>
      <c r="J187" s="4">
        <v>1</v>
      </c>
      <c r="K187" s="4" t="s">
        <v>2191</v>
      </c>
      <c r="L187" s="4" t="s">
        <v>1199</v>
      </c>
      <c r="M187" s="4">
        <v>2012</v>
      </c>
      <c r="N187" s="9" t="str">
        <f>HYPERLINK("http://services.igi-global.com/resolvedoi/resolve.aspx?doi=10.4018/978-1-61350-504-5")</f>
        <v>http://services.igi-global.com/resolvedoi/resolve.aspx?doi=10.4018/978-1-61350-504-5</v>
      </c>
    </row>
    <row r="188" spans="1:14" ht="15.75">
      <c r="A188" s="3">
        <v>472</v>
      </c>
      <c r="B188" s="4" t="s">
        <v>0</v>
      </c>
      <c r="C188" s="4" t="s">
        <v>1264</v>
      </c>
      <c r="D188" s="6" t="s">
        <v>565</v>
      </c>
      <c r="E188" s="6" t="s">
        <v>2192</v>
      </c>
      <c r="F188" s="4" t="s">
        <v>2193</v>
      </c>
      <c r="G188" s="4" t="s">
        <v>2194</v>
      </c>
      <c r="H188" s="4" t="s">
        <v>2195</v>
      </c>
      <c r="I188" s="4">
        <v>1</v>
      </c>
      <c r="J188" s="4">
        <v>1</v>
      </c>
      <c r="K188" s="4" t="s">
        <v>2196</v>
      </c>
      <c r="L188" s="4" t="s">
        <v>1206</v>
      </c>
      <c r="M188" s="4">
        <v>2012</v>
      </c>
      <c r="N188" s="9" t="str">
        <f>HYPERLINK("http://services.igi-global.com/resolvedoi/resolve.aspx?doi=10.4018/978-1-61350-507-6")</f>
        <v>http://services.igi-global.com/resolvedoi/resolve.aspx?doi=10.4018/978-1-61350-507-6</v>
      </c>
    </row>
    <row r="189" spans="1:14" ht="15.75">
      <c r="A189" s="3">
        <v>473</v>
      </c>
      <c r="B189" s="4" t="s">
        <v>0</v>
      </c>
      <c r="C189" s="4" t="s">
        <v>470</v>
      </c>
      <c r="D189" s="6" t="s">
        <v>2197</v>
      </c>
      <c r="E189" s="6" t="s">
        <v>2198</v>
      </c>
      <c r="F189" s="4" t="s">
        <v>2199</v>
      </c>
      <c r="G189" s="4" t="s">
        <v>2200</v>
      </c>
      <c r="H189" s="4" t="s">
        <v>2201</v>
      </c>
      <c r="I189" s="4">
        <v>1</v>
      </c>
      <c r="J189" s="4">
        <v>1</v>
      </c>
      <c r="K189" s="4" t="s">
        <v>2202</v>
      </c>
      <c r="L189" s="4" t="s">
        <v>1206</v>
      </c>
      <c r="M189" s="4">
        <v>2012</v>
      </c>
      <c r="N189" s="9" t="str">
        <f>HYPERLINK("http://services.igi-global.com/resolvedoi/resolve.aspx?doi=10.4018/978-1-61350-513-7")</f>
        <v>http://services.igi-global.com/resolvedoi/resolve.aspx?doi=10.4018/978-1-61350-513-7</v>
      </c>
    </row>
    <row r="190" spans="1:14" ht="15.75">
      <c r="A190" s="3">
        <v>474</v>
      </c>
      <c r="B190" s="4" t="s">
        <v>0</v>
      </c>
      <c r="C190" s="4" t="s">
        <v>470</v>
      </c>
      <c r="D190" s="6" t="s">
        <v>577</v>
      </c>
      <c r="E190" s="6" t="s">
        <v>2203</v>
      </c>
      <c r="F190" s="4" t="s">
        <v>2204</v>
      </c>
      <c r="G190" s="4" t="s">
        <v>2205</v>
      </c>
      <c r="H190" s="4" t="s">
        <v>2206</v>
      </c>
      <c r="I190" s="4">
        <v>1</v>
      </c>
      <c r="J190" s="4">
        <v>1</v>
      </c>
      <c r="K190" s="4" t="s">
        <v>2207</v>
      </c>
      <c r="L190" s="4" t="s">
        <v>1206</v>
      </c>
      <c r="M190" s="4">
        <v>2012</v>
      </c>
      <c r="N190" s="9" t="str">
        <f>HYPERLINK("http://services.igi-global.com/resolvedoi/resolve.aspx?doi=10.4018/978-1-61350-516-8")</f>
        <v>http://services.igi-global.com/resolvedoi/resolve.aspx?doi=10.4018/978-1-61350-516-8</v>
      </c>
    </row>
    <row r="191" spans="1:14" ht="15.75">
      <c r="A191" s="3">
        <v>475</v>
      </c>
      <c r="B191" s="4" t="s">
        <v>0</v>
      </c>
      <c r="C191" s="4" t="s">
        <v>1195</v>
      </c>
      <c r="D191" s="6" t="s">
        <v>2208</v>
      </c>
      <c r="E191" s="6" t="s">
        <v>2209</v>
      </c>
      <c r="F191" s="4" t="s">
        <v>2210</v>
      </c>
      <c r="G191" s="4" t="s">
        <v>2211</v>
      </c>
      <c r="H191" s="4" t="s">
        <v>2212</v>
      </c>
      <c r="I191" s="4">
        <v>1</v>
      </c>
      <c r="J191" s="4">
        <v>1</v>
      </c>
      <c r="K191" s="4" t="s">
        <v>2213</v>
      </c>
      <c r="L191" s="4" t="s">
        <v>1199</v>
      </c>
      <c r="M191" s="4">
        <v>2012</v>
      </c>
      <c r="N191" s="9" t="str">
        <f>HYPERLINK("http://services.igi-global.com/resolvedoi/resolve.aspx?doi=10.4018/978-1-61350-519-9")</f>
        <v>http://services.igi-global.com/resolvedoi/resolve.aspx?doi=10.4018/978-1-61350-519-9</v>
      </c>
    </row>
    <row r="192" spans="1:14" ht="15.75">
      <c r="A192" s="3">
        <v>476</v>
      </c>
      <c r="B192" s="4" t="s">
        <v>0</v>
      </c>
      <c r="C192" s="4" t="s">
        <v>1264</v>
      </c>
      <c r="D192" s="6" t="s">
        <v>2214</v>
      </c>
      <c r="E192" s="6" t="s">
        <v>2215</v>
      </c>
      <c r="F192" s="4" t="s">
        <v>2216</v>
      </c>
      <c r="G192" s="4" t="s">
        <v>2217</v>
      </c>
      <c r="H192" s="4" t="s">
        <v>2218</v>
      </c>
      <c r="I192" s="4">
        <v>1</v>
      </c>
      <c r="J192" s="4">
        <v>1</v>
      </c>
      <c r="K192" s="4" t="s">
        <v>2219</v>
      </c>
      <c r="L192" s="4" t="s">
        <v>1206</v>
      </c>
      <c r="M192" s="4">
        <v>2012</v>
      </c>
      <c r="N192" s="9" t="str">
        <f>HYPERLINK("http://services.igi-global.com/resolvedoi/resolve.aspx?doi=10.4018/978-1-61350-350-8")</f>
        <v>http://services.igi-global.com/resolvedoi/resolve.aspx?doi=10.4018/978-1-61350-350-8</v>
      </c>
    </row>
    <row r="193" spans="1:14" ht="15.75">
      <c r="A193" s="3">
        <v>477</v>
      </c>
      <c r="B193" s="4" t="s">
        <v>0</v>
      </c>
      <c r="C193" s="4" t="s">
        <v>1195</v>
      </c>
      <c r="D193" s="6" t="s">
        <v>601</v>
      </c>
      <c r="E193" s="6" t="s">
        <v>2220</v>
      </c>
      <c r="F193" s="4" t="s">
        <v>2221</v>
      </c>
      <c r="G193" s="4" t="s">
        <v>2222</v>
      </c>
      <c r="H193" s="4" t="s">
        <v>2223</v>
      </c>
      <c r="I193" s="4">
        <v>1</v>
      </c>
      <c r="J193" s="4">
        <v>1</v>
      </c>
      <c r="K193" s="4" t="s">
        <v>2224</v>
      </c>
      <c r="L193" s="4" t="s">
        <v>1199</v>
      </c>
      <c r="M193" s="4">
        <v>2012</v>
      </c>
      <c r="N193" s="9" t="str">
        <f>HYPERLINK("http://services.igi-global.com/resolvedoi/resolve.aspx?doi=10.4018/978-1-61350-311-9")</f>
        <v>http://services.igi-global.com/resolvedoi/resolve.aspx?doi=10.4018/978-1-61350-311-9</v>
      </c>
    </row>
    <row r="194" spans="1:14" ht="15.75">
      <c r="A194" s="3">
        <v>478</v>
      </c>
      <c r="B194" s="4" t="s">
        <v>0</v>
      </c>
      <c r="C194" s="4" t="s">
        <v>1195</v>
      </c>
      <c r="D194" s="6" t="s">
        <v>2225</v>
      </c>
      <c r="E194" s="6" t="s">
        <v>2226</v>
      </c>
      <c r="F194" s="4" t="s">
        <v>2227</v>
      </c>
      <c r="G194" s="4" t="s">
        <v>2228</v>
      </c>
      <c r="H194" s="4" t="s">
        <v>2229</v>
      </c>
      <c r="I194" s="4">
        <v>1</v>
      </c>
      <c r="J194" s="4">
        <v>1</v>
      </c>
      <c r="K194" s="4" t="s">
        <v>2213</v>
      </c>
      <c r="L194" s="4" t="s">
        <v>1199</v>
      </c>
      <c r="M194" s="4">
        <v>2012</v>
      </c>
      <c r="N194" s="9" t="str">
        <f>HYPERLINK("http://services.igi-global.com/resolvedoi/resolve.aspx?doi=10.4018/978-1-61350-314-0")</f>
        <v>http://services.igi-global.com/resolvedoi/resolve.aspx?doi=10.4018/978-1-61350-314-0</v>
      </c>
    </row>
    <row r="195" spans="1:14" ht="15.75">
      <c r="A195" s="3">
        <v>479</v>
      </c>
      <c r="B195" s="4" t="s">
        <v>0</v>
      </c>
      <c r="C195" s="4" t="s">
        <v>1264</v>
      </c>
      <c r="D195" s="6" t="s">
        <v>2230</v>
      </c>
      <c r="E195" s="6" t="s">
        <v>2231</v>
      </c>
      <c r="F195" s="4" t="s">
        <v>2232</v>
      </c>
      <c r="G195" s="4" t="s">
        <v>2233</v>
      </c>
      <c r="H195" s="4" t="s">
        <v>2234</v>
      </c>
      <c r="I195" s="4">
        <v>1</v>
      </c>
      <c r="J195" s="4">
        <v>1</v>
      </c>
      <c r="K195" s="4" t="s">
        <v>1369</v>
      </c>
      <c r="L195" s="4" t="s">
        <v>1206</v>
      </c>
      <c r="M195" s="4">
        <v>2012</v>
      </c>
      <c r="N195" s="9" t="str">
        <f>HYPERLINK("http://services.igi-global.com/resolvedoi/resolve.aspx?doi=10.4018/978-1-61350-135-1")</f>
        <v>http://services.igi-global.com/resolvedoi/resolve.aspx?doi=10.4018/978-1-61350-135-1</v>
      </c>
    </row>
    <row r="196" spans="1:14" ht="15.75">
      <c r="A196" s="3">
        <v>480</v>
      </c>
      <c r="B196" s="4" t="s">
        <v>0</v>
      </c>
      <c r="C196" s="4" t="s">
        <v>1221</v>
      </c>
      <c r="D196" s="6" t="s">
        <v>1194</v>
      </c>
      <c r="E196" s="6" t="s">
        <v>2235</v>
      </c>
      <c r="F196" s="4" t="s">
        <v>2236</v>
      </c>
      <c r="G196" s="4" t="s">
        <v>2237</v>
      </c>
      <c r="H196" s="4" t="s">
        <v>2238</v>
      </c>
      <c r="I196" s="4">
        <v>1</v>
      </c>
      <c r="J196" s="4">
        <v>1</v>
      </c>
      <c r="K196" s="4" t="s">
        <v>2239</v>
      </c>
      <c r="L196" s="4" t="s">
        <v>1206</v>
      </c>
      <c r="M196" s="4">
        <v>2012</v>
      </c>
      <c r="N196" s="9" t="str">
        <f>HYPERLINK("http://services.igi-global.com/resolvedoi/resolve.aspx?doi=10.4018/978-1-61350-341-6")</f>
        <v>http://services.igi-global.com/resolvedoi/resolve.aspx?doi=10.4018/978-1-61350-341-6</v>
      </c>
    </row>
    <row r="197" spans="1:14" ht="15.75">
      <c r="A197" s="3">
        <v>481</v>
      </c>
      <c r="B197" s="4" t="s">
        <v>0</v>
      </c>
      <c r="C197" s="4" t="s">
        <v>1195</v>
      </c>
      <c r="D197" s="6" t="s">
        <v>546</v>
      </c>
      <c r="E197" s="6" t="s">
        <v>2240</v>
      </c>
      <c r="F197" s="4" t="s">
        <v>2241</v>
      </c>
      <c r="G197" s="4" t="s">
        <v>2242</v>
      </c>
      <c r="H197" s="4" t="s">
        <v>2243</v>
      </c>
      <c r="I197" s="4">
        <v>1</v>
      </c>
      <c r="J197" s="4">
        <v>1</v>
      </c>
      <c r="K197" s="4" t="s">
        <v>2244</v>
      </c>
      <c r="L197" s="4" t="s">
        <v>1206</v>
      </c>
      <c r="M197" s="4">
        <v>2012</v>
      </c>
      <c r="N197" s="9" t="str">
        <f>HYPERLINK("http://services.igi-global.com/resolvedoi/resolve.aspx?doi=10.4018/978-1-61350-159-7")</f>
        <v>http://services.igi-global.com/resolvedoi/resolve.aspx?doi=10.4018/978-1-61350-159-7</v>
      </c>
    </row>
    <row r="198" spans="1:14" ht="15.75">
      <c r="A198" s="3">
        <v>482</v>
      </c>
      <c r="B198" s="4" t="s">
        <v>0</v>
      </c>
      <c r="C198" s="4" t="s">
        <v>1221</v>
      </c>
      <c r="D198" s="6" t="s">
        <v>551</v>
      </c>
      <c r="E198" s="6" t="s">
        <v>2245</v>
      </c>
      <c r="F198" s="4" t="s">
        <v>2246</v>
      </c>
      <c r="G198" s="4" t="s">
        <v>2247</v>
      </c>
      <c r="H198" s="4" t="s">
        <v>2248</v>
      </c>
      <c r="I198" s="4">
        <v>1</v>
      </c>
      <c r="J198" s="4">
        <v>1</v>
      </c>
      <c r="K198" s="4" t="s">
        <v>2249</v>
      </c>
      <c r="L198" s="4" t="s">
        <v>1206</v>
      </c>
      <c r="M198" s="4">
        <v>2012</v>
      </c>
      <c r="N198" s="9" t="str">
        <f>HYPERLINK("http://services.igi-global.com/resolvedoi/resolve.aspx?doi=10.4018/978-1-61350-198-6")</f>
        <v>http://services.igi-global.com/resolvedoi/resolve.aspx?doi=10.4018/978-1-61350-198-6</v>
      </c>
    </row>
    <row r="199" spans="1:14" ht="15.75">
      <c r="A199" s="3">
        <v>483</v>
      </c>
      <c r="B199" s="4" t="s">
        <v>0</v>
      </c>
      <c r="C199" s="4" t="s">
        <v>1221</v>
      </c>
      <c r="D199" s="6" t="s">
        <v>2250</v>
      </c>
      <c r="E199" s="6" t="s">
        <v>2251</v>
      </c>
      <c r="F199" s="4" t="s">
        <v>2252</v>
      </c>
      <c r="G199" s="4" t="s">
        <v>2253</v>
      </c>
      <c r="H199" s="4" t="s">
        <v>2254</v>
      </c>
      <c r="I199" s="4">
        <v>1</v>
      </c>
      <c r="J199" s="4">
        <v>1</v>
      </c>
      <c r="K199" s="4" t="s">
        <v>2255</v>
      </c>
      <c r="L199" s="4" t="s">
        <v>1206</v>
      </c>
      <c r="M199" s="4">
        <v>2012</v>
      </c>
      <c r="N199" s="9" t="str">
        <f>HYPERLINK("http://services.igi-global.com/resolvedoi/resolve.aspx?doi=10.4018/978-1-61350-201-3")</f>
        <v>http://services.igi-global.com/resolvedoi/resolve.aspx?doi=10.4018/978-1-61350-201-3</v>
      </c>
    </row>
    <row r="200" spans="1:14" ht="15.75">
      <c r="A200" s="3">
        <v>484</v>
      </c>
      <c r="B200" s="4" t="s">
        <v>0</v>
      </c>
      <c r="C200" s="4" t="s">
        <v>470</v>
      </c>
      <c r="D200" s="6" t="s">
        <v>1189</v>
      </c>
      <c r="E200" s="6" t="s">
        <v>2256</v>
      </c>
      <c r="F200" s="4" t="s">
        <v>2257</v>
      </c>
      <c r="G200" s="4" t="s">
        <v>2258</v>
      </c>
      <c r="H200" s="4" t="s">
        <v>2259</v>
      </c>
      <c r="I200" s="4">
        <v>1</v>
      </c>
      <c r="J200" s="4">
        <v>1</v>
      </c>
      <c r="K200" s="4" t="s">
        <v>2260</v>
      </c>
      <c r="L200" s="4" t="s">
        <v>1206</v>
      </c>
      <c r="M200" s="4">
        <v>2012</v>
      </c>
      <c r="N200" s="9" t="str">
        <f>HYPERLINK("http://services.igi-global.com/resolvedoi/resolve.aspx?doi=10.4018/978-1-61350-207-5")</f>
        <v>http://services.igi-global.com/resolvedoi/resolve.aspx?doi=10.4018/978-1-61350-207-5</v>
      </c>
    </row>
    <row r="201" spans="1:14" ht="15.75">
      <c r="A201" s="3">
        <v>485</v>
      </c>
      <c r="B201" s="4" t="s">
        <v>0</v>
      </c>
      <c r="C201" s="4" t="s">
        <v>1050</v>
      </c>
      <c r="D201" s="6" t="s">
        <v>2261</v>
      </c>
      <c r="E201" s="6" t="s">
        <v>2262</v>
      </c>
      <c r="F201" s="4" t="s">
        <v>2263</v>
      </c>
      <c r="G201" s="4" t="s">
        <v>2264</v>
      </c>
      <c r="H201" s="4" t="s">
        <v>2265</v>
      </c>
      <c r="I201" s="4">
        <v>1</v>
      </c>
      <c r="J201" s="4">
        <v>1</v>
      </c>
      <c r="K201" s="4" t="s">
        <v>2266</v>
      </c>
      <c r="L201" s="4" t="s">
        <v>1206</v>
      </c>
      <c r="M201" s="4">
        <v>2012</v>
      </c>
      <c r="N201" s="9" t="str">
        <f>HYPERLINK("http://services.igi-global.com/resolvedoi/resolve.aspx?doi=10.4018/978-1-61350-317-1")</f>
        <v>http://services.igi-global.com/resolvedoi/resolve.aspx?doi=10.4018/978-1-61350-317-1</v>
      </c>
    </row>
    <row r="202" spans="1:14" ht="15.75">
      <c r="A202" s="3">
        <v>486</v>
      </c>
      <c r="B202" s="4" t="s">
        <v>0</v>
      </c>
      <c r="C202" s="4" t="s">
        <v>1280</v>
      </c>
      <c r="D202" s="6" t="s">
        <v>2267</v>
      </c>
      <c r="E202" s="6" t="s">
        <v>2268</v>
      </c>
      <c r="F202" s="4" t="s">
        <v>2269</v>
      </c>
      <c r="G202" s="4" t="s">
        <v>2270</v>
      </c>
      <c r="H202" s="4" t="s">
        <v>2271</v>
      </c>
      <c r="I202" s="4">
        <v>1</v>
      </c>
      <c r="J202" s="4">
        <v>1</v>
      </c>
      <c r="K202" s="4" t="s">
        <v>2272</v>
      </c>
      <c r="L202" s="4" t="s">
        <v>1206</v>
      </c>
      <c r="M202" s="4">
        <v>2012</v>
      </c>
      <c r="N202" s="9" t="str">
        <f>HYPERLINK("http://services.igi-global.com/resolvedoi/resolve.aspx?doi=10.4018/978-1-61350-326-3")</f>
        <v>http://services.igi-global.com/resolvedoi/resolve.aspx?doi=10.4018/978-1-61350-326-3</v>
      </c>
    </row>
    <row r="203" spans="1:14" ht="15.75">
      <c r="A203" s="3">
        <v>487</v>
      </c>
      <c r="B203" s="4" t="s">
        <v>0</v>
      </c>
      <c r="C203" s="4" t="s">
        <v>1221</v>
      </c>
      <c r="D203" s="6" t="s">
        <v>2273</v>
      </c>
      <c r="E203" s="6" t="s">
        <v>2274</v>
      </c>
      <c r="F203" s="4" t="s">
        <v>2275</v>
      </c>
      <c r="G203" s="4" t="s">
        <v>2276</v>
      </c>
      <c r="H203" s="4" t="s">
        <v>2277</v>
      </c>
      <c r="I203" s="4">
        <v>1</v>
      </c>
      <c r="J203" s="4">
        <v>1</v>
      </c>
      <c r="K203" s="4" t="s">
        <v>2278</v>
      </c>
      <c r="L203" s="4" t="s">
        <v>1206</v>
      </c>
      <c r="M203" s="4">
        <v>2012</v>
      </c>
      <c r="N203" s="9" t="str">
        <f>HYPERLINK("http://services.igi-global.com/resolvedoi/resolve.aspx?doi=10.4018/978-1-61350-335-5")</f>
        <v>http://services.igi-global.com/resolvedoi/resolve.aspx?doi=10.4018/978-1-61350-335-5</v>
      </c>
    </row>
    <row r="204" spans="1:14" ht="15.75">
      <c r="A204" s="3">
        <v>488</v>
      </c>
      <c r="B204" s="4" t="s">
        <v>0</v>
      </c>
      <c r="C204" s="4" t="s">
        <v>1006</v>
      </c>
      <c r="D204" s="6" t="s">
        <v>604</v>
      </c>
      <c r="E204" s="6" t="s">
        <v>2279</v>
      </c>
      <c r="F204" s="4" t="s">
        <v>2280</v>
      </c>
      <c r="G204" s="4" t="s">
        <v>2281</v>
      </c>
      <c r="H204" s="4" t="s">
        <v>2282</v>
      </c>
      <c r="I204" s="4">
        <v>1</v>
      </c>
      <c r="J204" s="4">
        <v>1</v>
      </c>
      <c r="K204" s="4" t="s">
        <v>2283</v>
      </c>
      <c r="L204" s="4" t="s">
        <v>1206</v>
      </c>
      <c r="M204" s="4">
        <v>2012</v>
      </c>
      <c r="N204" s="9" t="str">
        <f>HYPERLINK("http://services.igi-global.com/resolvedoi/resolve.aspx?doi=10.4018/978-1-61350-356-0")</f>
        <v>http://services.igi-global.com/resolvedoi/resolve.aspx?doi=10.4018/978-1-61350-356-0</v>
      </c>
    </row>
    <row r="205" spans="1:14" ht="15.75">
      <c r="A205" s="3">
        <v>489</v>
      </c>
      <c r="B205" s="4" t="s">
        <v>0</v>
      </c>
      <c r="C205" s="4" t="s">
        <v>1280</v>
      </c>
      <c r="D205" s="6" t="s">
        <v>579</v>
      </c>
      <c r="E205" s="6" t="s">
        <v>2284</v>
      </c>
      <c r="F205" s="4" t="s">
        <v>2285</v>
      </c>
      <c r="G205" s="4" t="s">
        <v>2286</v>
      </c>
      <c r="H205" s="4" t="s">
        <v>2287</v>
      </c>
      <c r="I205" s="4">
        <v>1</v>
      </c>
      <c r="J205" s="4">
        <v>1</v>
      </c>
      <c r="K205" s="4" t="s">
        <v>1005</v>
      </c>
      <c r="L205" s="4" t="s">
        <v>1206</v>
      </c>
      <c r="M205" s="4">
        <v>2012</v>
      </c>
      <c r="N205" s="9" t="str">
        <f>HYPERLINK("http://services.igi-global.com/resolvedoi/resolve.aspx?doi=10.4018/978-1-61350-150-4")</f>
        <v>http://services.igi-global.com/resolvedoi/resolve.aspx?doi=10.4018/978-1-61350-150-4</v>
      </c>
    </row>
    <row r="206" spans="1:14" ht="15.75">
      <c r="A206" s="3">
        <v>490</v>
      </c>
      <c r="B206" s="4" t="s">
        <v>0</v>
      </c>
      <c r="C206" s="4" t="s">
        <v>1264</v>
      </c>
      <c r="D206" s="6" t="s">
        <v>591</v>
      </c>
      <c r="E206" s="6" t="s">
        <v>2288</v>
      </c>
      <c r="F206" s="4" t="s">
        <v>2289</v>
      </c>
      <c r="G206" s="4" t="s">
        <v>2290</v>
      </c>
      <c r="H206" s="4" t="s">
        <v>2291</v>
      </c>
      <c r="I206" s="4">
        <v>1</v>
      </c>
      <c r="J206" s="4">
        <v>1</v>
      </c>
      <c r="K206" s="4" t="s">
        <v>2292</v>
      </c>
      <c r="L206" s="4" t="s">
        <v>1206</v>
      </c>
      <c r="M206" s="4">
        <v>2012</v>
      </c>
      <c r="N206" s="9" t="str">
        <f>HYPERLINK("http://services.igi-global.com/resolvedoi/resolve.aspx?doi=10.4018/978-1-60960-836-1")</f>
        <v>http://services.igi-global.com/resolvedoi/resolve.aspx?doi=10.4018/978-1-60960-836-1</v>
      </c>
    </row>
    <row r="207" spans="1:14" ht="15.75">
      <c r="A207" s="3">
        <v>491</v>
      </c>
      <c r="B207" s="4" t="s">
        <v>0</v>
      </c>
      <c r="C207" s="4" t="s">
        <v>1171</v>
      </c>
      <c r="D207" s="6" t="s">
        <v>569</v>
      </c>
      <c r="E207" s="6" t="s">
        <v>2293</v>
      </c>
      <c r="F207" s="4" t="s">
        <v>2294</v>
      </c>
      <c r="G207" s="4" t="s">
        <v>2295</v>
      </c>
      <c r="H207" s="4" t="s">
        <v>2296</v>
      </c>
      <c r="I207" s="4">
        <v>1</v>
      </c>
      <c r="J207" s="4">
        <v>1</v>
      </c>
      <c r="K207" s="4" t="s">
        <v>2297</v>
      </c>
      <c r="L207" s="4" t="s">
        <v>1124</v>
      </c>
      <c r="M207" s="4">
        <v>2012</v>
      </c>
      <c r="N207" s="9" t="str">
        <f>HYPERLINK("http://services.igi-global.com/resolvedoi/resolve.aspx?doi=10.4018/978-1-61350-123-8")</f>
        <v>http://services.igi-global.com/resolvedoi/resolve.aspx?doi=10.4018/978-1-61350-123-8</v>
      </c>
    </row>
    <row r="208" spans="1:14" ht="15.75">
      <c r="A208" s="3">
        <v>492</v>
      </c>
      <c r="B208" s="4" t="s">
        <v>0</v>
      </c>
      <c r="C208" s="4" t="s">
        <v>1253</v>
      </c>
      <c r="D208" s="6" t="s">
        <v>545</v>
      </c>
      <c r="E208" s="6" t="s">
        <v>2298</v>
      </c>
      <c r="F208" s="4" t="s">
        <v>2299</v>
      </c>
      <c r="G208" s="4" t="s">
        <v>2300</v>
      </c>
      <c r="H208" s="4" t="s">
        <v>2301</v>
      </c>
      <c r="I208" s="4">
        <v>1</v>
      </c>
      <c r="J208" s="4">
        <v>1</v>
      </c>
      <c r="K208" s="4" t="s">
        <v>2302</v>
      </c>
      <c r="L208" s="4" t="s">
        <v>1199</v>
      </c>
      <c r="M208" s="4">
        <v>2012</v>
      </c>
      <c r="N208" s="9" t="str">
        <f>HYPERLINK("http://services.igi-global.com/resolvedoi/resolve.aspx?doi=10.4018/978-1-60960-585-8")</f>
        <v>http://services.igi-global.com/resolvedoi/resolve.aspx?doi=10.4018/978-1-60960-585-8</v>
      </c>
    </row>
    <row r="209" spans="1:14" ht="15.75">
      <c r="A209" s="3">
        <v>493</v>
      </c>
      <c r="B209" s="4" t="s">
        <v>0</v>
      </c>
      <c r="C209" s="4" t="s">
        <v>1050</v>
      </c>
      <c r="D209" s="6" t="s">
        <v>2303</v>
      </c>
      <c r="E209" s="6" t="s">
        <v>2304</v>
      </c>
      <c r="F209" s="4" t="s">
        <v>2305</v>
      </c>
      <c r="G209" s="4" t="s">
        <v>2306</v>
      </c>
      <c r="H209" s="4" t="s">
        <v>2307</v>
      </c>
      <c r="I209" s="4">
        <v>1</v>
      </c>
      <c r="J209" s="4">
        <v>1</v>
      </c>
      <c r="K209" s="4" t="s">
        <v>2308</v>
      </c>
      <c r="L209" s="4" t="s">
        <v>1206</v>
      </c>
      <c r="M209" s="4">
        <v>2012</v>
      </c>
      <c r="N209" s="9" t="str">
        <f>HYPERLINK("http://services.igi-global.com/resolvedoi/resolve.aspx?doi=10.4018/978-1-61350-183-2")</f>
        <v>http://services.igi-global.com/resolvedoi/resolve.aspx?doi=10.4018/978-1-61350-183-2</v>
      </c>
    </row>
    <row r="210" spans="1:14" ht="15.75">
      <c r="A210" s="3">
        <v>494</v>
      </c>
      <c r="B210" s="4" t="s">
        <v>0</v>
      </c>
      <c r="C210" s="4" t="s">
        <v>1280</v>
      </c>
      <c r="D210" s="6" t="s">
        <v>2309</v>
      </c>
      <c r="E210" s="6" t="s">
        <v>2310</v>
      </c>
      <c r="F210" s="4" t="s">
        <v>2311</v>
      </c>
      <c r="G210" s="4" t="s">
        <v>2312</v>
      </c>
      <c r="H210" s="4" t="s">
        <v>2313</v>
      </c>
      <c r="I210" s="4">
        <v>1</v>
      </c>
      <c r="J210" s="4">
        <v>1</v>
      </c>
      <c r="K210" s="4" t="s">
        <v>2314</v>
      </c>
      <c r="L210" s="4" t="s">
        <v>1206</v>
      </c>
      <c r="M210" s="4">
        <v>2012</v>
      </c>
      <c r="N210" s="9" t="str">
        <f>HYPERLINK("http://services.igi-global.com/resolvedoi/resolve.aspx?doi=10.4018/978-1-61350-147-4")</f>
        <v>http://services.igi-global.com/resolvedoi/resolve.aspx?doi=10.4018/978-1-61350-147-4</v>
      </c>
    </row>
    <row r="211" spans="1:14" ht="15.75">
      <c r="A211" s="3">
        <v>495</v>
      </c>
      <c r="B211" s="4" t="s">
        <v>0</v>
      </c>
      <c r="C211" s="4" t="s">
        <v>1195</v>
      </c>
      <c r="D211" s="6" t="s">
        <v>2315</v>
      </c>
      <c r="E211" s="6" t="s">
        <v>2316</v>
      </c>
      <c r="F211" s="4" t="s">
        <v>2317</v>
      </c>
      <c r="G211" s="4" t="s">
        <v>2318</v>
      </c>
      <c r="H211" s="4" t="s">
        <v>2319</v>
      </c>
      <c r="I211" s="4">
        <v>1</v>
      </c>
      <c r="J211" s="4">
        <v>1</v>
      </c>
      <c r="K211" s="4" t="s">
        <v>2320</v>
      </c>
      <c r="L211" s="4" t="s">
        <v>1199</v>
      </c>
      <c r="M211" s="4">
        <v>2012</v>
      </c>
      <c r="N211" s="9" t="str">
        <f>HYPERLINK("http://services.igi-global.com/resolvedoi/resolve.aspx?doi=10.4018/978-1-60960-126-3")</f>
        <v>http://services.igi-global.com/resolvedoi/resolve.aspx?doi=10.4018/978-1-60960-126-3</v>
      </c>
    </row>
    <row r="212" spans="1:14" ht="15.75">
      <c r="A212" s="3">
        <v>496</v>
      </c>
      <c r="B212" s="4" t="s">
        <v>0</v>
      </c>
      <c r="C212" s="4" t="s">
        <v>1111</v>
      </c>
      <c r="D212" s="6" t="s">
        <v>562</v>
      </c>
      <c r="E212" s="6" t="s">
        <v>2321</v>
      </c>
      <c r="F212" s="4" t="s">
        <v>2322</v>
      </c>
      <c r="G212" s="4" t="s">
        <v>2323</v>
      </c>
      <c r="H212" s="4" t="s">
        <v>2324</v>
      </c>
      <c r="I212" s="4">
        <v>1</v>
      </c>
      <c r="J212" s="4">
        <v>1</v>
      </c>
      <c r="K212" s="4" t="s">
        <v>2325</v>
      </c>
      <c r="L212" s="4" t="s">
        <v>1206</v>
      </c>
      <c r="M212" s="4">
        <v>2012</v>
      </c>
      <c r="N212" s="9" t="str">
        <f>HYPERLINK("http://services.igi-global.com/resolvedoi/resolve.aspx?doi=10.4018/978-1-60960-165-2")</f>
        <v>http://services.igi-global.com/resolvedoi/resolve.aspx?doi=10.4018/978-1-60960-165-2</v>
      </c>
    </row>
    <row r="213" spans="1:14" ht="15.75">
      <c r="A213" s="3">
        <v>497</v>
      </c>
      <c r="B213" s="4" t="s">
        <v>0</v>
      </c>
      <c r="C213" s="4" t="s">
        <v>1111</v>
      </c>
      <c r="D213" s="6" t="s">
        <v>2123</v>
      </c>
      <c r="E213" s="6" t="s">
        <v>2326</v>
      </c>
      <c r="F213" s="4" t="s">
        <v>2327</v>
      </c>
      <c r="G213" s="4" t="s">
        <v>2328</v>
      </c>
      <c r="H213" s="4" t="s">
        <v>2329</v>
      </c>
      <c r="I213" s="4">
        <v>1</v>
      </c>
      <c r="J213" s="4">
        <v>1</v>
      </c>
      <c r="K213" s="4" t="s">
        <v>2330</v>
      </c>
      <c r="L213" s="4" t="s">
        <v>1206</v>
      </c>
      <c r="M213" s="4">
        <v>2012</v>
      </c>
      <c r="N213" s="9" t="str">
        <f>HYPERLINK("http://services.igi-global.com/resolvedoi/resolve.aspx?doi=10.4018/978-1-60960-741-8")</f>
        <v>http://services.igi-global.com/resolvedoi/resolve.aspx?doi=10.4018/978-1-60960-741-8</v>
      </c>
    </row>
    <row r="214" spans="1:14" ht="15.75">
      <c r="A214" s="3">
        <v>498</v>
      </c>
      <c r="B214" s="4" t="s">
        <v>0</v>
      </c>
      <c r="C214" s="4" t="s">
        <v>1111</v>
      </c>
      <c r="D214" s="6" t="s">
        <v>2331</v>
      </c>
      <c r="E214" s="6" t="s">
        <v>2332</v>
      </c>
      <c r="F214" s="4" t="s">
        <v>2333</v>
      </c>
      <c r="G214" s="4" t="s">
        <v>2334</v>
      </c>
      <c r="H214" s="4" t="s">
        <v>2335</v>
      </c>
      <c r="I214" s="4">
        <v>1</v>
      </c>
      <c r="J214" s="4">
        <v>1</v>
      </c>
      <c r="K214" s="4" t="s">
        <v>2336</v>
      </c>
      <c r="L214" s="4" t="s">
        <v>1206</v>
      </c>
      <c r="M214" s="4">
        <v>2012</v>
      </c>
      <c r="N214" s="9" t="str">
        <f>HYPERLINK("http://services.igi-global.com/resolvedoi/resolve.aspx?doi=10.4018/978-1-60960-786-9")</f>
        <v>http://services.igi-global.com/resolvedoi/resolve.aspx?doi=10.4018/978-1-60960-786-9</v>
      </c>
    </row>
    <row r="215" spans="1:14" ht="15.75">
      <c r="A215" s="3">
        <v>499</v>
      </c>
      <c r="B215" s="4" t="s">
        <v>0</v>
      </c>
      <c r="C215" s="4" t="s">
        <v>1280</v>
      </c>
      <c r="D215" s="6" t="s">
        <v>562</v>
      </c>
      <c r="E215" s="6" t="s">
        <v>2337</v>
      </c>
      <c r="F215" s="4" t="s">
        <v>2338</v>
      </c>
      <c r="G215" s="4" t="s">
        <v>2339</v>
      </c>
      <c r="H215" s="4" t="s">
        <v>2340</v>
      </c>
      <c r="I215" s="4">
        <v>1</v>
      </c>
      <c r="J215" s="4">
        <v>1</v>
      </c>
      <c r="K215" s="4" t="s">
        <v>2341</v>
      </c>
      <c r="L215" s="4" t="s">
        <v>1206</v>
      </c>
      <c r="M215" s="4">
        <v>2012</v>
      </c>
      <c r="N215" s="9" t="str">
        <f>HYPERLINK("http://services.igi-global.com/resolvedoi/resolve.aspx?doi=10.4018/978-1-60960-881-1")</f>
        <v>http://services.igi-global.com/resolvedoi/resolve.aspx?doi=10.4018/978-1-60960-881-1</v>
      </c>
    </row>
    <row r="216" spans="1:14" ht="15.75">
      <c r="A216" s="3">
        <v>500</v>
      </c>
      <c r="B216" s="4" t="s">
        <v>0</v>
      </c>
      <c r="C216" s="4" t="s">
        <v>1195</v>
      </c>
      <c r="D216" s="6" t="s">
        <v>602</v>
      </c>
      <c r="E216" s="6" t="s">
        <v>2342</v>
      </c>
      <c r="F216" s="4" t="s">
        <v>2343</v>
      </c>
      <c r="G216" s="4" t="s">
        <v>2344</v>
      </c>
      <c r="H216" s="4" t="s">
        <v>2345</v>
      </c>
      <c r="I216" s="4">
        <v>1</v>
      </c>
      <c r="J216" s="4">
        <v>1</v>
      </c>
      <c r="K216" s="4" t="s">
        <v>2346</v>
      </c>
      <c r="L216" s="4" t="s">
        <v>1199</v>
      </c>
      <c r="M216" s="4">
        <v>2012</v>
      </c>
      <c r="N216" s="9" t="str">
        <f>HYPERLINK("http://services.igi-global.com/resolvedoi/resolve.aspx?doi=10.4018/978-1-61350-047-7")</f>
        <v>http://services.igi-global.com/resolvedoi/resolve.aspx?doi=10.4018/978-1-61350-047-7</v>
      </c>
    </row>
    <row r="217" spans="1:14" ht="15.75">
      <c r="A217" s="3">
        <v>501</v>
      </c>
      <c r="B217" s="4" t="s">
        <v>0</v>
      </c>
      <c r="C217" s="4" t="s">
        <v>1050</v>
      </c>
      <c r="D217" s="6" t="s">
        <v>608</v>
      </c>
      <c r="E217" s="6" t="s">
        <v>2347</v>
      </c>
      <c r="F217" s="4" t="s">
        <v>2348</v>
      </c>
      <c r="G217" s="4" t="s">
        <v>2349</v>
      </c>
      <c r="H217" s="4" t="s">
        <v>2350</v>
      </c>
      <c r="I217" s="4">
        <v>1</v>
      </c>
      <c r="J217" s="4">
        <v>1</v>
      </c>
      <c r="K217" s="4" t="s">
        <v>2351</v>
      </c>
      <c r="L217" s="4" t="s">
        <v>1206</v>
      </c>
      <c r="M217" s="4">
        <v>2012</v>
      </c>
      <c r="N217" s="9" t="str">
        <f>HYPERLINK("http://services.igi-global.com/resolvedoi/resolve.aspx?doi=10.4018/978-1-61350-077-4")</f>
        <v>http://services.igi-global.com/resolvedoi/resolve.aspx?doi=10.4018/978-1-61350-077-4</v>
      </c>
    </row>
    <row r="218" spans="1:14" ht="15.75">
      <c r="A218" s="3">
        <v>502</v>
      </c>
      <c r="B218" s="4" t="s">
        <v>0</v>
      </c>
      <c r="C218" s="4" t="s">
        <v>1253</v>
      </c>
      <c r="D218" s="6" t="s">
        <v>2352</v>
      </c>
      <c r="E218" s="6" t="s">
        <v>2353</v>
      </c>
      <c r="F218" s="4" t="s">
        <v>2354</v>
      </c>
      <c r="G218" s="4" t="s">
        <v>2355</v>
      </c>
      <c r="H218" s="4" t="s">
        <v>2356</v>
      </c>
      <c r="I218" s="4">
        <v>2</v>
      </c>
      <c r="J218" s="4">
        <v>1</v>
      </c>
      <c r="K218" s="4" t="s">
        <v>2357</v>
      </c>
      <c r="L218" s="4" t="s">
        <v>499</v>
      </c>
      <c r="M218" s="4">
        <v>2012</v>
      </c>
      <c r="N218" s="9" t="str">
        <f>HYPERLINK("http://services.igi-global.com/resolvedoi/resolve.aspx?doi=10.4018/978-1-61350-116-0")</f>
        <v>http://services.igi-global.com/resolvedoi/resolve.aspx?doi=10.4018/978-1-61350-116-0</v>
      </c>
    </row>
    <row r="219" spans="1:14" ht="15.75">
      <c r="A219" s="3">
        <v>503</v>
      </c>
      <c r="B219" s="4" t="s">
        <v>0</v>
      </c>
      <c r="C219" s="4" t="s">
        <v>1006</v>
      </c>
      <c r="D219" s="6" t="s">
        <v>1191</v>
      </c>
      <c r="E219" s="6" t="s">
        <v>2358</v>
      </c>
      <c r="F219" s="4" t="s">
        <v>2359</v>
      </c>
      <c r="G219" s="4" t="s">
        <v>2360</v>
      </c>
      <c r="H219" s="4" t="s">
        <v>2361</v>
      </c>
      <c r="I219" s="4">
        <v>1</v>
      </c>
      <c r="J219" s="4">
        <v>1</v>
      </c>
      <c r="K219" s="4" t="s">
        <v>1012</v>
      </c>
      <c r="L219" s="4" t="s">
        <v>1206</v>
      </c>
      <c r="M219" s="4">
        <v>2012</v>
      </c>
      <c r="N219" s="9" t="str">
        <f>HYPERLINK("http://services.igi-global.com/resolvedoi/resolve.aspx?doi=10.4018/978-1-61350-126-9")</f>
        <v>http://services.igi-global.com/resolvedoi/resolve.aspx?doi=10.4018/978-1-61350-126-9</v>
      </c>
    </row>
    <row r="220" spans="1:14" ht="15.75">
      <c r="A220" s="3">
        <v>504</v>
      </c>
      <c r="B220" s="4" t="s">
        <v>0</v>
      </c>
      <c r="C220" s="4" t="s">
        <v>1280</v>
      </c>
      <c r="D220" s="6" t="s">
        <v>1191</v>
      </c>
      <c r="E220" s="6" t="s">
        <v>2362</v>
      </c>
      <c r="F220" s="4" t="s">
        <v>2363</v>
      </c>
      <c r="G220" s="4" t="s">
        <v>2364</v>
      </c>
      <c r="H220" s="4" t="s">
        <v>2365</v>
      </c>
      <c r="I220" s="4">
        <v>1</v>
      </c>
      <c r="J220" s="4">
        <v>1</v>
      </c>
      <c r="K220" s="4" t="s">
        <v>2366</v>
      </c>
      <c r="L220" s="4" t="s">
        <v>1206</v>
      </c>
      <c r="M220" s="4">
        <v>2012</v>
      </c>
      <c r="N220" s="9" t="str">
        <f>HYPERLINK("http://services.igi-global.com/resolvedoi/resolve.aspx?doi=10.4018/978-1-61350-144-3")</f>
        <v>http://services.igi-global.com/resolvedoi/resolve.aspx?doi=10.4018/978-1-61350-144-3</v>
      </c>
    </row>
    <row r="221" spans="1:14" ht="15.75">
      <c r="A221" s="3">
        <v>505</v>
      </c>
      <c r="B221" s="4" t="s">
        <v>0</v>
      </c>
      <c r="C221" s="4" t="s">
        <v>1253</v>
      </c>
      <c r="D221" s="6" t="s">
        <v>2367</v>
      </c>
      <c r="E221" s="6" t="s">
        <v>2368</v>
      </c>
      <c r="F221" s="4" t="s">
        <v>2369</v>
      </c>
      <c r="G221" s="4" t="s">
        <v>2370</v>
      </c>
      <c r="H221" s="4" t="s">
        <v>2371</v>
      </c>
      <c r="I221" s="4">
        <v>1</v>
      </c>
      <c r="J221" s="4">
        <v>1</v>
      </c>
      <c r="K221" s="4" t="s">
        <v>2372</v>
      </c>
      <c r="L221" s="4" t="s">
        <v>499</v>
      </c>
      <c r="M221" s="4">
        <v>2012</v>
      </c>
      <c r="N221" s="9" t="str">
        <f>HYPERLINK("http://services.igi-global.com/resolvedoi/resolve.aspx?doi=10.4018/978-1-61350-138-2")</f>
        <v>http://services.igi-global.com/resolvedoi/resolve.aspx?doi=10.4018/978-1-61350-138-2</v>
      </c>
    </row>
    <row r="222" spans="1:14" ht="15.75">
      <c r="A222" s="3">
        <v>506</v>
      </c>
      <c r="B222" s="4" t="s">
        <v>0</v>
      </c>
      <c r="C222" s="4" t="s">
        <v>1253</v>
      </c>
      <c r="D222" s="6" t="s">
        <v>1507</v>
      </c>
      <c r="E222" s="6" t="s">
        <v>2373</v>
      </c>
      <c r="F222" s="4" t="s">
        <v>2374</v>
      </c>
      <c r="G222" s="4" t="s">
        <v>2375</v>
      </c>
      <c r="H222" s="4" t="s">
        <v>2376</v>
      </c>
      <c r="I222" s="4">
        <v>1</v>
      </c>
      <c r="J222" s="4">
        <v>1</v>
      </c>
      <c r="K222" s="4" t="s">
        <v>2377</v>
      </c>
      <c r="L222" s="4" t="s">
        <v>1206</v>
      </c>
      <c r="M222" s="4">
        <v>2012</v>
      </c>
      <c r="N222" s="9" t="str">
        <f>HYPERLINK("http://services.igi-global.com/resolvedoi/resolve.aspx?doi=10.4018/978-1-61350-113-9")</f>
        <v>http://services.igi-global.com/resolvedoi/resolve.aspx?doi=10.4018/978-1-61350-113-9</v>
      </c>
    </row>
    <row r="223" spans="1:14" ht="15.75">
      <c r="A223" s="3">
        <v>507</v>
      </c>
      <c r="B223" s="4" t="s">
        <v>0</v>
      </c>
      <c r="C223" s="4" t="s">
        <v>1264</v>
      </c>
      <c r="D223" s="6" t="s">
        <v>2378</v>
      </c>
      <c r="E223" s="6" t="s">
        <v>2379</v>
      </c>
      <c r="F223" s="4" t="s">
        <v>2380</v>
      </c>
      <c r="G223" s="4" t="s">
        <v>2381</v>
      </c>
      <c r="H223" s="4" t="s">
        <v>2382</v>
      </c>
      <c r="I223" s="4">
        <v>1</v>
      </c>
      <c r="J223" s="4">
        <v>1</v>
      </c>
      <c r="K223" s="4" t="s">
        <v>2383</v>
      </c>
      <c r="L223" s="4" t="s">
        <v>1206</v>
      </c>
      <c r="M223" s="4">
        <v>2012</v>
      </c>
      <c r="N223" s="9" t="str">
        <f>HYPERLINK("http://services.igi-global.com/resolvedoi/resolve.aspx?doi=10.4018/978-1-61350-129-0")</f>
        <v>http://services.igi-global.com/resolvedoi/resolve.aspx?doi=10.4018/978-1-61350-129-0</v>
      </c>
    </row>
    <row r="224" spans="1:14" ht="15.75">
      <c r="A224" s="3">
        <v>508</v>
      </c>
      <c r="B224" s="4" t="s">
        <v>0</v>
      </c>
      <c r="C224" s="4" t="s">
        <v>1006</v>
      </c>
      <c r="D224" s="6" t="s">
        <v>604</v>
      </c>
      <c r="E224" s="6" t="s">
        <v>2384</v>
      </c>
      <c r="F224" s="4" t="s">
        <v>2385</v>
      </c>
      <c r="G224" s="4" t="s">
        <v>2386</v>
      </c>
      <c r="H224" s="4" t="s">
        <v>2387</v>
      </c>
      <c r="I224" s="4">
        <v>1</v>
      </c>
      <c r="J224" s="4">
        <v>1</v>
      </c>
      <c r="K224" s="4" t="s">
        <v>2388</v>
      </c>
      <c r="L224" s="4" t="s">
        <v>1206</v>
      </c>
      <c r="M224" s="4">
        <v>2012</v>
      </c>
      <c r="N224" s="9" t="str">
        <f>HYPERLINK("http://services.igi-global.com/resolvedoi/resolve.aspx?doi=10.4018/978-1-61350-056-9")</f>
        <v>http://services.igi-global.com/resolvedoi/resolve.aspx?doi=10.4018/978-1-61350-056-9</v>
      </c>
    </row>
    <row r="225" spans="1:14" ht="15.75">
      <c r="A225" s="3">
        <v>509</v>
      </c>
      <c r="B225" s="4" t="s">
        <v>0</v>
      </c>
      <c r="C225" s="4" t="s">
        <v>1221</v>
      </c>
      <c r="D225" s="6" t="s">
        <v>1312</v>
      </c>
      <c r="E225" s="6" t="s">
        <v>2389</v>
      </c>
      <c r="F225" s="4" t="s">
        <v>2390</v>
      </c>
      <c r="G225" s="4" t="s">
        <v>2391</v>
      </c>
      <c r="H225" s="4" t="s">
        <v>2392</v>
      </c>
      <c r="I225" s="4">
        <v>1</v>
      </c>
      <c r="J225" s="4">
        <v>1</v>
      </c>
      <c r="K225" s="4" t="s">
        <v>2393</v>
      </c>
      <c r="L225" s="4" t="s">
        <v>1206</v>
      </c>
      <c r="M225" s="4">
        <v>2012</v>
      </c>
      <c r="N225" s="9" t="str">
        <f>HYPERLINK("http://services.igi-global.com/resolvedoi/resolve.aspx?doi=10.4018/978-1-61350-308-9")</f>
        <v>http://services.igi-global.com/resolvedoi/resolve.aspx?doi=10.4018/978-1-61350-308-9</v>
      </c>
    </row>
    <row r="226" spans="1:14" ht="15.75">
      <c r="A226" s="3">
        <v>510</v>
      </c>
      <c r="B226" s="4" t="s">
        <v>0</v>
      </c>
      <c r="C226" s="4" t="s">
        <v>1195</v>
      </c>
      <c r="D226" s="6" t="s">
        <v>1380</v>
      </c>
      <c r="E226" s="6" t="s">
        <v>2394</v>
      </c>
      <c r="F226" s="4" t="s">
        <v>2395</v>
      </c>
      <c r="G226" s="4" t="s">
        <v>2396</v>
      </c>
      <c r="H226" s="4" t="s">
        <v>2397</v>
      </c>
      <c r="I226" s="4">
        <v>1</v>
      </c>
      <c r="J226" s="4">
        <v>1</v>
      </c>
      <c r="K226" s="4" t="s">
        <v>971</v>
      </c>
      <c r="L226" s="4" t="s">
        <v>1199</v>
      </c>
      <c r="M226" s="4">
        <v>2012</v>
      </c>
      <c r="N226" s="9" t="str">
        <f>HYPERLINK("http://services.igi-global.com/resolvedoi/resolve.aspx?doi=10.4018/978-1-61350-156-6")</f>
        <v>http://services.igi-global.com/resolvedoi/resolve.aspx?doi=10.4018/978-1-61350-156-6</v>
      </c>
    </row>
    <row r="227" spans="1:14" ht="15.75">
      <c r="A227" s="3">
        <v>511</v>
      </c>
      <c r="B227" s="4" t="s">
        <v>0</v>
      </c>
      <c r="C227" s="4" t="s">
        <v>1221</v>
      </c>
      <c r="D227" s="6" t="s">
        <v>567</v>
      </c>
      <c r="E227" s="6" t="s">
        <v>2398</v>
      </c>
      <c r="F227" s="4" t="s">
        <v>2399</v>
      </c>
      <c r="G227" s="4" t="s">
        <v>2400</v>
      </c>
      <c r="H227" s="4" t="s">
        <v>2401</v>
      </c>
      <c r="I227" s="4">
        <v>1</v>
      </c>
      <c r="J227" s="4">
        <v>1</v>
      </c>
      <c r="K227" s="4" t="s">
        <v>2402</v>
      </c>
      <c r="L227" s="4" t="s">
        <v>1206</v>
      </c>
      <c r="M227" s="4">
        <v>2012</v>
      </c>
      <c r="N227" s="9" t="str">
        <f>HYPERLINK("http://services.igi-global.com/resolvedoi/resolve.aspx?doi=10.4018/978-1-61350-195-5")</f>
        <v>http://services.igi-global.com/resolvedoi/resolve.aspx?doi=10.4018/978-1-61350-195-5</v>
      </c>
    </row>
    <row r="228" spans="1:14" ht="15.75">
      <c r="A228" s="3">
        <v>512</v>
      </c>
      <c r="B228" s="4" t="s">
        <v>0</v>
      </c>
      <c r="C228" s="4" t="s">
        <v>1195</v>
      </c>
      <c r="D228" s="6" t="s">
        <v>565</v>
      </c>
      <c r="E228" s="6" t="s">
        <v>2403</v>
      </c>
      <c r="F228" s="4" t="s">
        <v>2404</v>
      </c>
      <c r="G228" s="4" t="s">
        <v>2405</v>
      </c>
      <c r="H228" s="4" t="s">
        <v>2406</v>
      </c>
      <c r="I228" s="4">
        <v>1</v>
      </c>
      <c r="J228" s="4">
        <v>1</v>
      </c>
      <c r="K228" s="4" t="s">
        <v>2407</v>
      </c>
      <c r="L228" s="4" t="s">
        <v>1199</v>
      </c>
      <c r="M228" s="12">
        <v>2012</v>
      </c>
      <c r="N228" s="9" t="str">
        <f>HYPERLINK("http://services.igi-global.com/resolvedoi/resolve.aspx?doi=10.4018/978-1-61350-050-7")</f>
        <v>http://services.igi-global.com/resolvedoi/resolve.aspx?doi=10.4018/978-1-61350-050-7</v>
      </c>
    </row>
    <row r="229" spans="1:14" ht="15.75">
      <c r="A229" s="3">
        <v>513</v>
      </c>
      <c r="B229" s="4" t="s">
        <v>0</v>
      </c>
      <c r="C229" s="4" t="s">
        <v>1195</v>
      </c>
      <c r="D229" s="6" t="s">
        <v>2408</v>
      </c>
      <c r="E229" s="6" t="s">
        <v>2409</v>
      </c>
      <c r="F229" s="4" t="s">
        <v>2410</v>
      </c>
      <c r="G229" s="4" t="s">
        <v>2411</v>
      </c>
      <c r="H229" s="4" t="s">
        <v>2412</v>
      </c>
      <c r="I229" s="4">
        <v>1</v>
      </c>
      <c r="J229" s="4">
        <v>1</v>
      </c>
      <c r="K229" s="4" t="s">
        <v>2413</v>
      </c>
      <c r="L229" s="4" t="s">
        <v>1199</v>
      </c>
      <c r="M229" s="4">
        <v>2012</v>
      </c>
      <c r="N229" s="9" t="str">
        <f>HYPERLINK("http://services.igi-global.com/resolvedoi/resolve.aspx?doi=10.4018/978-1-61350-171-9")</f>
        <v>http://services.igi-global.com/resolvedoi/resolve.aspx?doi=10.4018/978-1-61350-171-9</v>
      </c>
    </row>
    <row r="230" spans="1:14" ht="15.75">
      <c r="A230" s="3">
        <v>514</v>
      </c>
      <c r="B230" s="4" t="s">
        <v>0</v>
      </c>
      <c r="C230" s="4" t="s">
        <v>1280</v>
      </c>
      <c r="D230" s="6" t="s">
        <v>660</v>
      </c>
      <c r="E230" s="6" t="s">
        <v>2414</v>
      </c>
      <c r="F230" s="4" t="s">
        <v>2415</v>
      </c>
      <c r="G230" s="4" t="s">
        <v>2416</v>
      </c>
      <c r="H230" s="4" t="s">
        <v>2417</v>
      </c>
      <c r="I230" s="4">
        <v>1</v>
      </c>
      <c r="J230" s="4">
        <v>1</v>
      </c>
      <c r="K230" s="4" t="s">
        <v>2418</v>
      </c>
      <c r="L230" s="4" t="s">
        <v>1206</v>
      </c>
      <c r="M230" s="4">
        <v>2012</v>
      </c>
      <c r="N230" s="9" t="str">
        <f>HYPERLINK("http://services.igi-global.com/resolvedoi/resolve.aspx?doi=10.4018/978-1-61350-153-5")</f>
        <v>http://services.igi-global.com/resolvedoi/resolve.aspx?doi=10.4018/978-1-61350-153-5</v>
      </c>
    </row>
    <row r="231" spans="1:14" ht="15.75">
      <c r="A231" s="3">
        <v>515</v>
      </c>
      <c r="B231" s="4" t="s">
        <v>0</v>
      </c>
      <c r="C231" s="4" t="s">
        <v>1195</v>
      </c>
      <c r="D231" s="6" t="s">
        <v>2419</v>
      </c>
      <c r="E231" s="6" t="s">
        <v>2420</v>
      </c>
      <c r="F231" s="4" t="s">
        <v>2421</v>
      </c>
      <c r="G231" s="4" t="s">
        <v>2422</v>
      </c>
      <c r="H231" s="4" t="s">
        <v>2423</v>
      </c>
      <c r="I231" s="4">
        <v>1</v>
      </c>
      <c r="J231" s="4">
        <v>1</v>
      </c>
      <c r="K231" s="4" t="s">
        <v>2424</v>
      </c>
      <c r="L231" s="4" t="s">
        <v>1199</v>
      </c>
      <c r="M231" s="4">
        <v>2012</v>
      </c>
      <c r="N231" s="9" t="str">
        <f>HYPERLINK("http://services.igi-global.com/resolvedoi/resolve.aspx?doi=10.4018/978-1-61350-038-5")</f>
        <v>http://services.igi-global.com/resolvedoi/resolve.aspx?doi=10.4018/978-1-61350-038-5</v>
      </c>
    </row>
    <row r="232" spans="1:14" ht="15.75">
      <c r="A232" s="3">
        <v>516</v>
      </c>
      <c r="B232" s="4" t="s">
        <v>0</v>
      </c>
      <c r="C232" s="4" t="s">
        <v>1050</v>
      </c>
      <c r="D232" s="6" t="s">
        <v>550</v>
      </c>
      <c r="E232" s="6" t="s">
        <v>2425</v>
      </c>
      <c r="F232" s="4" t="s">
        <v>2426</v>
      </c>
      <c r="G232" s="4" t="s">
        <v>2427</v>
      </c>
      <c r="H232" s="4" t="s">
        <v>2428</v>
      </c>
      <c r="I232" s="4">
        <v>1</v>
      </c>
      <c r="J232" s="4">
        <v>1</v>
      </c>
      <c r="K232" s="4" t="s">
        <v>2429</v>
      </c>
      <c r="L232" s="4" t="s">
        <v>1206</v>
      </c>
      <c r="M232" s="4">
        <v>2012</v>
      </c>
      <c r="N232" s="9" t="str">
        <f>HYPERLINK("http://services.igi-global.com/resolvedoi/resolve.aspx?doi=10.4018/978-1-61350-065-1")</f>
        <v>http://services.igi-global.com/resolvedoi/resolve.aspx?doi=10.4018/978-1-61350-065-1</v>
      </c>
    </row>
    <row r="233" spans="1:14" ht="15.75">
      <c r="A233" s="3">
        <v>517</v>
      </c>
      <c r="B233" s="4" t="s">
        <v>0</v>
      </c>
      <c r="C233" s="4" t="s">
        <v>1171</v>
      </c>
      <c r="D233" s="6" t="s">
        <v>2430</v>
      </c>
      <c r="E233" s="6" t="s">
        <v>2431</v>
      </c>
      <c r="F233" s="4" t="s">
        <v>2432</v>
      </c>
      <c r="G233" s="4" t="s">
        <v>2433</v>
      </c>
      <c r="H233" s="4" t="s">
        <v>2434</v>
      </c>
      <c r="I233" s="4">
        <v>1</v>
      </c>
      <c r="J233" s="4">
        <v>1</v>
      </c>
      <c r="K233" s="4" t="s">
        <v>524</v>
      </c>
      <c r="L233" s="4" t="s">
        <v>1124</v>
      </c>
      <c r="M233" s="4">
        <v>2012</v>
      </c>
      <c r="N233" s="9" t="str">
        <f>HYPERLINK("http://services.igi-global.com/resolvedoi/resolve.aspx?doi=10.4018/978-1-61350-120-7")</f>
        <v>http://services.igi-global.com/resolvedoi/resolve.aspx?doi=10.4018/978-1-61350-120-7</v>
      </c>
    </row>
    <row r="234" spans="1:14" ht="15.75">
      <c r="A234" s="3">
        <v>518</v>
      </c>
      <c r="B234" s="4" t="s">
        <v>0</v>
      </c>
      <c r="C234" s="4" t="s">
        <v>1221</v>
      </c>
      <c r="D234" s="6" t="s">
        <v>567</v>
      </c>
      <c r="E234" s="6" t="s">
        <v>2435</v>
      </c>
      <c r="F234" s="4" t="s">
        <v>2436</v>
      </c>
      <c r="G234" s="4" t="s">
        <v>2437</v>
      </c>
      <c r="H234" s="4" t="s">
        <v>2438</v>
      </c>
      <c r="I234" s="4">
        <v>1</v>
      </c>
      <c r="J234" s="4">
        <v>1</v>
      </c>
      <c r="K234" s="4" t="s">
        <v>2439</v>
      </c>
      <c r="L234" s="4" t="s">
        <v>1199</v>
      </c>
      <c r="M234" s="4">
        <v>2012</v>
      </c>
      <c r="N234" s="9" t="str">
        <f>HYPERLINK("http://services.igi-global.com/resolvedoi/resolve.aspx?doi=10.4018/978-1-61350-165-8")</f>
        <v>http://services.igi-global.com/resolvedoi/resolve.aspx?doi=10.4018/978-1-61350-165-8</v>
      </c>
    </row>
    <row r="235" spans="1:14" ht="15.75">
      <c r="A235" s="3">
        <v>519</v>
      </c>
      <c r="B235" s="4" t="s">
        <v>0</v>
      </c>
      <c r="C235" s="4" t="s">
        <v>1280</v>
      </c>
      <c r="D235" s="6" t="s">
        <v>1191</v>
      </c>
      <c r="E235" s="6" t="s">
        <v>2440</v>
      </c>
      <c r="F235" s="4" t="s">
        <v>2441</v>
      </c>
      <c r="G235" s="4" t="s">
        <v>2442</v>
      </c>
      <c r="H235" s="4" t="s">
        <v>2443</v>
      </c>
      <c r="I235" s="4">
        <v>1</v>
      </c>
      <c r="J235" s="4">
        <v>1</v>
      </c>
      <c r="K235" s="4" t="s">
        <v>2444</v>
      </c>
      <c r="L235" s="4" t="s">
        <v>1206</v>
      </c>
      <c r="M235" s="4">
        <v>2012</v>
      </c>
      <c r="N235" s="9" t="str">
        <f>HYPERLINK("http://services.igi-global.com/resolvedoi/resolve.aspx?doi=10.4018/978-1-61350-107-8")</f>
        <v>http://services.igi-global.com/resolvedoi/resolve.aspx?doi=10.4018/978-1-61350-107-8</v>
      </c>
    </row>
    <row r="236" spans="1:14" ht="15.75">
      <c r="A236" s="3">
        <v>520</v>
      </c>
      <c r="B236" s="4" t="s">
        <v>0</v>
      </c>
      <c r="C236" s="4" t="s">
        <v>1195</v>
      </c>
      <c r="D236" s="6" t="s">
        <v>2445</v>
      </c>
      <c r="E236" s="6" t="s">
        <v>2446</v>
      </c>
      <c r="F236" s="4" t="s">
        <v>2447</v>
      </c>
      <c r="G236" s="4" t="s">
        <v>2448</v>
      </c>
      <c r="H236" s="4" t="s">
        <v>2449</v>
      </c>
      <c r="I236" s="4">
        <v>1</v>
      </c>
      <c r="J236" s="4">
        <v>1</v>
      </c>
      <c r="K236" s="4" t="s">
        <v>2450</v>
      </c>
      <c r="L236" s="4" t="s">
        <v>1199</v>
      </c>
      <c r="M236" s="4">
        <v>2012</v>
      </c>
      <c r="N236" s="9" t="str">
        <f>HYPERLINK("http://services.igi-global.com/resolvedoi/resolve.aspx?doi=10.4018/978-1-61350-041-5")</f>
        <v>http://services.igi-global.com/resolvedoi/resolve.aspx?doi=10.4018/978-1-61350-041-5</v>
      </c>
    </row>
    <row r="237" spans="1:14" ht="15.75">
      <c r="A237" s="3">
        <v>521</v>
      </c>
      <c r="B237" s="4" t="s">
        <v>0</v>
      </c>
      <c r="C237" s="4" t="s">
        <v>1006</v>
      </c>
      <c r="D237" s="6" t="s">
        <v>2451</v>
      </c>
      <c r="E237" s="6" t="s">
        <v>2452</v>
      </c>
      <c r="F237" s="4" t="s">
        <v>2453</v>
      </c>
      <c r="G237" s="4" t="s">
        <v>2454</v>
      </c>
      <c r="H237" s="4" t="s">
        <v>2455</v>
      </c>
      <c r="I237" s="4">
        <v>1</v>
      </c>
      <c r="J237" s="4">
        <v>1</v>
      </c>
      <c r="K237" s="4" t="s">
        <v>2456</v>
      </c>
      <c r="L237" s="4" t="s">
        <v>1206</v>
      </c>
      <c r="M237" s="4">
        <v>2012</v>
      </c>
      <c r="N237" s="9" t="str">
        <f>HYPERLINK("http://services.igi-global.com/resolvedoi/resolve.aspx?doi=10.4018/978-1-61350-053-8")</f>
        <v>http://services.igi-global.com/resolvedoi/resolve.aspx?doi=10.4018/978-1-61350-053-8</v>
      </c>
    </row>
    <row r="238" spans="1:14" ht="15.75">
      <c r="A238" s="3">
        <v>522</v>
      </c>
      <c r="B238" s="4" t="s">
        <v>0</v>
      </c>
      <c r="C238" s="4" t="s">
        <v>1280</v>
      </c>
      <c r="D238" s="6" t="s">
        <v>649</v>
      </c>
      <c r="E238" s="6" t="s">
        <v>2457</v>
      </c>
      <c r="F238" s="4" t="s">
        <v>2458</v>
      </c>
      <c r="G238" s="4" t="s">
        <v>2459</v>
      </c>
      <c r="H238" s="4" t="s">
        <v>2460</v>
      </c>
      <c r="I238" s="4">
        <v>1</v>
      </c>
      <c r="J238" s="4">
        <v>1</v>
      </c>
      <c r="K238" s="4" t="s">
        <v>2461</v>
      </c>
      <c r="L238" s="4" t="s">
        <v>1206</v>
      </c>
      <c r="M238" s="4">
        <v>2012</v>
      </c>
      <c r="N238" s="9" t="str">
        <f>HYPERLINK("http://services.igi-global.com/resolvedoi/resolve.aspx?doi=10.4018/978-1-61350-110-8")</f>
        <v>http://services.igi-global.com/resolvedoi/resolve.aspx?doi=10.4018/978-1-61350-110-8</v>
      </c>
    </row>
    <row r="239" spans="1:14" ht="15.75">
      <c r="A239" s="3">
        <v>523</v>
      </c>
      <c r="B239" s="4" t="s">
        <v>0</v>
      </c>
      <c r="C239" s="4" t="s">
        <v>1050</v>
      </c>
      <c r="D239" s="6" t="s">
        <v>2462</v>
      </c>
      <c r="E239" s="6" t="s">
        <v>2463</v>
      </c>
      <c r="F239" s="4" t="s">
        <v>2464</v>
      </c>
      <c r="G239" s="4" t="s">
        <v>2465</v>
      </c>
      <c r="H239" s="4" t="s">
        <v>2466</v>
      </c>
      <c r="I239" s="4">
        <v>1</v>
      </c>
      <c r="J239" s="4">
        <v>1</v>
      </c>
      <c r="K239" s="4" t="s">
        <v>2467</v>
      </c>
      <c r="L239" s="4" t="s">
        <v>1206</v>
      </c>
      <c r="M239" s="4">
        <v>2012</v>
      </c>
      <c r="N239" s="9" t="str">
        <f>HYPERLINK("http://services.igi-global.com/resolvedoi/resolve.aspx?doi=10.4018/978-1-60960-842-2")</f>
        <v>http://services.igi-global.com/resolvedoi/resolve.aspx?doi=10.4018/978-1-60960-842-2</v>
      </c>
    </row>
    <row r="240" spans="1:14" ht="15.75">
      <c r="A240" s="3">
        <v>524</v>
      </c>
      <c r="B240" s="4" t="s">
        <v>0</v>
      </c>
      <c r="C240" s="4" t="s">
        <v>1050</v>
      </c>
      <c r="D240" s="6" t="s">
        <v>553</v>
      </c>
      <c r="E240" s="6" t="s">
        <v>2468</v>
      </c>
      <c r="F240" s="4" t="s">
        <v>2469</v>
      </c>
      <c r="G240" s="4" t="s">
        <v>2470</v>
      </c>
      <c r="H240" s="4" t="s">
        <v>2471</v>
      </c>
      <c r="I240" s="4">
        <v>1</v>
      </c>
      <c r="J240" s="4">
        <v>1</v>
      </c>
      <c r="K240" s="4" t="s">
        <v>2472</v>
      </c>
      <c r="L240" s="4" t="s">
        <v>1206</v>
      </c>
      <c r="M240" s="4">
        <v>2012</v>
      </c>
      <c r="N240" s="9" t="str">
        <f>HYPERLINK("http://services.igi-global.com/resolvedoi/resolve.aspx?doi=10.4018/978-1-60960-884-2")</f>
        <v>http://services.igi-global.com/resolvedoi/resolve.aspx?doi=10.4018/978-1-60960-884-2</v>
      </c>
    </row>
    <row r="241" spans="1:14" ht="15.75">
      <c r="A241" s="3">
        <v>525</v>
      </c>
      <c r="B241" s="4" t="s">
        <v>0</v>
      </c>
      <c r="C241" s="4" t="s">
        <v>1221</v>
      </c>
      <c r="D241" s="6" t="s">
        <v>567</v>
      </c>
      <c r="E241" s="6" t="s">
        <v>2473</v>
      </c>
      <c r="F241" s="4" t="s">
        <v>2474</v>
      </c>
      <c r="G241" s="4" t="s">
        <v>2475</v>
      </c>
      <c r="H241" s="4" t="s">
        <v>2476</v>
      </c>
      <c r="I241" s="4">
        <v>1</v>
      </c>
      <c r="J241" s="4">
        <v>1</v>
      </c>
      <c r="K241" s="4" t="s">
        <v>2477</v>
      </c>
      <c r="L241" s="4" t="s">
        <v>1206</v>
      </c>
      <c r="M241" s="4">
        <v>2012</v>
      </c>
      <c r="N241" s="9" t="str">
        <f>HYPERLINK("http://services.igi-global.com/resolvedoi/resolve.aspx?doi=10.4018/978-1-61350-089-7")</f>
        <v>http://services.igi-global.com/resolvedoi/resolve.aspx?doi=10.4018/978-1-61350-089-7</v>
      </c>
    </row>
    <row r="242" spans="1:14" ht="15.75">
      <c r="A242" s="3">
        <v>526</v>
      </c>
      <c r="B242" s="4" t="s">
        <v>0</v>
      </c>
      <c r="C242" s="4" t="s">
        <v>1253</v>
      </c>
      <c r="D242" s="6" t="s">
        <v>2478</v>
      </c>
      <c r="E242" s="6" t="s">
        <v>2479</v>
      </c>
      <c r="F242" s="4" t="s">
        <v>2480</v>
      </c>
      <c r="G242" s="4" t="s">
        <v>2481</v>
      </c>
      <c r="H242" s="4" t="s">
        <v>2482</v>
      </c>
      <c r="I242" s="4">
        <v>1</v>
      </c>
      <c r="J242" s="4">
        <v>1</v>
      </c>
      <c r="K242" s="4" t="s">
        <v>2483</v>
      </c>
      <c r="L242" s="4" t="s">
        <v>1206</v>
      </c>
      <c r="M242" s="4">
        <v>2012</v>
      </c>
      <c r="N242" s="9" t="str">
        <f>HYPERLINK("http://services.igi-global.com/resolvedoi/resolve.aspx?doi=10.4018/978-1-61350-086-6")</f>
        <v>http://services.igi-global.com/resolvedoi/resolve.aspx?doi=10.4018/978-1-61350-086-6</v>
      </c>
    </row>
    <row r="243" spans="1:14" ht="15.75">
      <c r="A243" s="3">
        <v>527</v>
      </c>
      <c r="B243" s="4" t="s">
        <v>0</v>
      </c>
      <c r="C243" s="4" t="s">
        <v>1195</v>
      </c>
      <c r="D243" s="6" t="s">
        <v>2484</v>
      </c>
      <c r="E243" s="6" t="s">
        <v>2485</v>
      </c>
      <c r="F243" s="4" t="s">
        <v>2486</v>
      </c>
      <c r="G243" s="4" t="s">
        <v>2487</v>
      </c>
      <c r="H243" s="4" t="s">
        <v>2488</v>
      </c>
      <c r="I243" s="4">
        <v>1</v>
      </c>
      <c r="J243" s="4">
        <v>1</v>
      </c>
      <c r="K243" s="4" t="s">
        <v>2489</v>
      </c>
      <c r="L243" s="4" t="s">
        <v>1199</v>
      </c>
      <c r="M243" s="4">
        <v>2012</v>
      </c>
      <c r="N243" s="9" t="str">
        <f>HYPERLINK("http://services.igi-global.com/resolvedoi/resolve.aspx?doi=10.4018/978-1-61350-044-6")</f>
        <v>http://services.igi-global.com/resolvedoi/resolve.aspx?doi=10.4018/978-1-61350-044-6</v>
      </c>
    </row>
    <row r="244" spans="1:14" ht="15.75">
      <c r="A244" s="3">
        <v>528</v>
      </c>
      <c r="B244" s="4" t="s">
        <v>0</v>
      </c>
      <c r="C244" s="4" t="s">
        <v>1253</v>
      </c>
      <c r="D244" s="6" t="s">
        <v>2490</v>
      </c>
      <c r="E244" s="6" t="s">
        <v>2491</v>
      </c>
      <c r="F244" s="4" t="s">
        <v>2492</v>
      </c>
      <c r="G244" s="4" t="s">
        <v>2493</v>
      </c>
      <c r="H244" s="4" t="s">
        <v>2494</v>
      </c>
      <c r="I244" s="4">
        <v>1</v>
      </c>
      <c r="J244" s="4">
        <v>1</v>
      </c>
      <c r="K244" s="4" t="s">
        <v>2495</v>
      </c>
      <c r="L244" s="4" t="s">
        <v>499</v>
      </c>
      <c r="M244" s="4">
        <v>2012</v>
      </c>
      <c r="N244" s="9" t="str">
        <f>HYPERLINK("http://services.igi-global.com/resolvedoi/resolve.aspx?doi=10.4018/978-1-60566-886-4")</f>
        <v>http://services.igi-global.com/resolvedoi/resolve.aspx?doi=10.4018/978-1-60566-886-4</v>
      </c>
    </row>
    <row r="245" spans="1:14" ht="15.75">
      <c r="A245" s="3">
        <v>529</v>
      </c>
      <c r="B245" s="4" t="s">
        <v>0</v>
      </c>
      <c r="C245" s="4" t="s">
        <v>1233</v>
      </c>
      <c r="D245" s="6" t="s">
        <v>2014</v>
      </c>
      <c r="E245" s="6" t="s">
        <v>2496</v>
      </c>
      <c r="F245" s="4" t="s">
        <v>2497</v>
      </c>
      <c r="G245" s="4" t="s">
        <v>2498</v>
      </c>
      <c r="H245" s="4" t="s">
        <v>2499</v>
      </c>
      <c r="I245" s="4">
        <v>1</v>
      </c>
      <c r="J245" s="4">
        <v>1</v>
      </c>
      <c r="K245" s="4" t="s">
        <v>1983</v>
      </c>
      <c r="L245" s="4" t="s">
        <v>1206</v>
      </c>
      <c r="M245" s="4">
        <v>2012</v>
      </c>
      <c r="N245" s="9" t="str">
        <f>HYPERLINK("http://services.igi-global.com/resolvedoi/resolve.aspx?doi=10.4018/978-1-60960-863-7")</f>
        <v>http://services.igi-global.com/resolvedoi/resolve.aspx?doi=10.4018/978-1-60960-863-7</v>
      </c>
    </row>
    <row r="246" spans="1:14" ht="15.75">
      <c r="A246" s="3">
        <v>530</v>
      </c>
      <c r="B246" s="4" t="s">
        <v>0</v>
      </c>
      <c r="C246" s="4" t="s">
        <v>1050</v>
      </c>
      <c r="D246" s="6" t="s">
        <v>2500</v>
      </c>
      <c r="E246" s="6" t="s">
        <v>2501</v>
      </c>
      <c r="F246" s="4" t="s">
        <v>2502</v>
      </c>
      <c r="G246" s="4" t="s">
        <v>2503</v>
      </c>
      <c r="H246" s="4" t="s">
        <v>2504</v>
      </c>
      <c r="I246" s="4">
        <v>1</v>
      </c>
      <c r="J246" s="4">
        <v>1</v>
      </c>
      <c r="K246" s="4" t="s">
        <v>2429</v>
      </c>
      <c r="L246" s="4" t="s">
        <v>1206</v>
      </c>
      <c r="M246" s="4">
        <v>2012</v>
      </c>
      <c r="N246" s="9" t="str">
        <f>HYPERLINK("http://services.igi-global.com/resolvedoi/resolve.aspx?doi=10.4018/978-1-61350-062-0")</f>
        <v>http://services.igi-global.com/resolvedoi/resolve.aspx?doi=10.4018/978-1-61350-062-0</v>
      </c>
    </row>
    <row r="247" spans="1:14" ht="15.75">
      <c r="A247" s="3">
        <v>531</v>
      </c>
      <c r="B247" s="4" t="s">
        <v>0</v>
      </c>
      <c r="C247" s="4" t="s">
        <v>1280</v>
      </c>
      <c r="D247" s="6" t="s">
        <v>639</v>
      </c>
      <c r="E247" s="6" t="s">
        <v>2505</v>
      </c>
      <c r="F247" s="4" t="s">
        <v>2506</v>
      </c>
      <c r="G247" s="4" t="s">
        <v>2507</v>
      </c>
      <c r="H247" s="4" t="s">
        <v>2508</v>
      </c>
      <c r="I247" s="4">
        <v>3</v>
      </c>
      <c r="J247" s="4">
        <v>1</v>
      </c>
      <c r="K247" s="4" t="s">
        <v>1406</v>
      </c>
      <c r="L247" s="4" t="s">
        <v>1206</v>
      </c>
      <c r="M247" s="4">
        <v>2012</v>
      </c>
      <c r="N247" s="9" t="str">
        <f>HYPERLINK("http://services.igi-global.com/resolvedoi/resolve.aspx?doi=10.4018/978-1-61350-101-6")</f>
        <v>http://services.igi-global.com/resolvedoi/resolve.aspx?doi=10.4018/978-1-61350-101-6</v>
      </c>
    </row>
    <row r="248" spans="1:14" ht="15.75">
      <c r="A248" s="3">
        <v>532</v>
      </c>
      <c r="B248" s="4" t="s">
        <v>0</v>
      </c>
      <c r="C248" s="4" t="s">
        <v>1280</v>
      </c>
      <c r="D248" s="6" t="s">
        <v>2509</v>
      </c>
      <c r="E248" s="6" t="s">
        <v>2510</v>
      </c>
      <c r="F248" s="4" t="s">
        <v>2511</v>
      </c>
      <c r="G248" s="4" t="s">
        <v>2512</v>
      </c>
      <c r="H248" s="4" t="s">
        <v>2513</v>
      </c>
      <c r="I248" s="4">
        <v>1</v>
      </c>
      <c r="J248" s="4">
        <v>1</v>
      </c>
      <c r="K248" s="4" t="s">
        <v>2514</v>
      </c>
      <c r="L248" s="4" t="s">
        <v>1206</v>
      </c>
      <c r="M248" s="4">
        <v>2012</v>
      </c>
      <c r="N248" s="9" t="str">
        <f>HYPERLINK("http://services.igi-global.com/resolvedoi/resolve.aspx?doi=10.4018/978-1-61350-104-7")</f>
        <v>http://services.igi-global.com/resolvedoi/resolve.aspx?doi=10.4018/978-1-61350-104-7</v>
      </c>
    </row>
    <row r="249" spans="1:14" ht="15.75">
      <c r="A249" s="3">
        <v>533</v>
      </c>
      <c r="B249" s="4" t="s">
        <v>0</v>
      </c>
      <c r="C249" s="4" t="s">
        <v>1221</v>
      </c>
      <c r="D249" s="6" t="s">
        <v>630</v>
      </c>
      <c r="E249" s="6" t="s">
        <v>2515</v>
      </c>
      <c r="F249" s="4" t="s">
        <v>2516</v>
      </c>
      <c r="G249" s="4" t="s">
        <v>2517</v>
      </c>
      <c r="H249" s="4" t="s">
        <v>2518</v>
      </c>
      <c r="I249" s="4">
        <v>4</v>
      </c>
      <c r="J249" s="4">
        <v>1</v>
      </c>
      <c r="K249" s="4" t="s">
        <v>1406</v>
      </c>
      <c r="L249" s="4" t="s">
        <v>1199</v>
      </c>
      <c r="M249" s="4">
        <v>2012</v>
      </c>
      <c r="N249" s="9" t="str">
        <f>HYPERLINK("http://services.igi-global.com/resolvedoi/resolve.aspx?doi=10.4018/978-1-60960-783-8")</f>
        <v>http://services.igi-global.com/resolvedoi/resolve.aspx?doi=10.4018/978-1-60960-783-8</v>
      </c>
    </row>
    <row r="250" spans="1:14" ht="15.75">
      <c r="A250" s="3">
        <v>534</v>
      </c>
      <c r="B250" s="4" t="s">
        <v>0</v>
      </c>
      <c r="C250" s="4" t="s">
        <v>1171</v>
      </c>
      <c r="D250" s="6" t="s">
        <v>2100</v>
      </c>
      <c r="E250" s="6" t="s">
        <v>2519</v>
      </c>
      <c r="F250" s="4" t="s">
        <v>2520</v>
      </c>
      <c r="G250" s="4" t="s">
        <v>2521</v>
      </c>
      <c r="H250" s="4" t="s">
        <v>2522</v>
      </c>
      <c r="I250" s="4">
        <v>1</v>
      </c>
      <c r="J250" s="4">
        <v>1</v>
      </c>
      <c r="K250" s="4" t="s">
        <v>2523</v>
      </c>
      <c r="L250" s="4" t="s">
        <v>1124</v>
      </c>
      <c r="M250" s="4">
        <v>2011</v>
      </c>
      <c r="N250" s="9" t="str">
        <f>HYPERLINK("http://services.igi-global.com/resolvedoi/resolve.aspx?doi=10.4018/978-1-60960-557-5")</f>
        <v>http://services.igi-global.com/resolvedoi/resolve.aspx?doi=10.4018/978-1-60960-557-5</v>
      </c>
    </row>
    <row r="251" spans="1:14" ht="15.75">
      <c r="A251" s="3">
        <v>535</v>
      </c>
      <c r="B251" s="4" t="s">
        <v>0</v>
      </c>
      <c r="C251" s="4" t="s">
        <v>1171</v>
      </c>
      <c r="D251" s="6" t="s">
        <v>2524</v>
      </c>
      <c r="E251" s="6" t="s">
        <v>2525</v>
      </c>
      <c r="F251" s="4" t="s">
        <v>2526</v>
      </c>
      <c r="G251" s="4" t="s">
        <v>2527</v>
      </c>
      <c r="H251" s="4" t="s">
        <v>2528</v>
      </c>
      <c r="I251" s="4">
        <v>1</v>
      </c>
      <c r="J251" s="4">
        <v>1</v>
      </c>
      <c r="K251" s="4" t="s">
        <v>2529</v>
      </c>
      <c r="L251" s="4" t="s">
        <v>1124</v>
      </c>
      <c r="M251" s="4">
        <v>2011</v>
      </c>
      <c r="N251" s="9" t="str">
        <f>HYPERLINK("http://services.igi-global.com/resolvedoi/resolve.aspx?doi=10.4018/978-1-60960-559-9")</f>
        <v>http://services.igi-global.com/resolvedoi/resolve.aspx?doi=10.4018/978-1-60960-559-9</v>
      </c>
    </row>
    <row r="252" spans="1:14" ht="15.75">
      <c r="A252" s="3">
        <v>536</v>
      </c>
      <c r="B252" s="4" t="s">
        <v>0</v>
      </c>
      <c r="C252" s="4" t="s">
        <v>470</v>
      </c>
      <c r="D252" s="6" t="s">
        <v>616</v>
      </c>
      <c r="E252" s="6" t="s">
        <v>2530</v>
      </c>
      <c r="F252" s="4" t="s">
        <v>2531</v>
      </c>
      <c r="G252" s="4" t="s">
        <v>2532</v>
      </c>
      <c r="H252" s="4" t="s">
        <v>2533</v>
      </c>
      <c r="I252" s="4">
        <v>1</v>
      </c>
      <c r="J252" s="4">
        <v>1</v>
      </c>
      <c r="K252" s="4" t="s">
        <v>1920</v>
      </c>
      <c r="L252" s="4" t="s">
        <v>1206</v>
      </c>
      <c r="M252" s="4">
        <v>2011</v>
      </c>
      <c r="N252" s="9" t="str">
        <f>HYPERLINK("http://services.igi-global.com/resolvedoi/resolve.aspx?doi=10.4018/978-1-60960-499-8")</f>
        <v>http://services.igi-global.com/resolvedoi/resolve.aspx?doi=10.4018/978-1-60960-499-8</v>
      </c>
    </row>
    <row r="253" spans="1:14" ht="15.75">
      <c r="A253" s="3">
        <v>537</v>
      </c>
      <c r="B253" s="4" t="s">
        <v>0</v>
      </c>
      <c r="C253" s="4" t="s">
        <v>1253</v>
      </c>
      <c r="D253" s="6" t="s">
        <v>2534</v>
      </c>
      <c r="E253" s="6" t="s">
        <v>2535</v>
      </c>
      <c r="F253" s="4" t="s">
        <v>2536</v>
      </c>
      <c r="G253" s="4" t="s">
        <v>2537</v>
      </c>
      <c r="H253" s="4" t="s">
        <v>2538</v>
      </c>
      <c r="I253" s="4">
        <v>1</v>
      </c>
      <c r="J253" s="4">
        <v>1</v>
      </c>
      <c r="K253" s="4" t="s">
        <v>2539</v>
      </c>
      <c r="L253" s="4" t="s">
        <v>1206</v>
      </c>
      <c r="M253" s="4">
        <v>2011</v>
      </c>
      <c r="N253" s="9" t="str">
        <f>HYPERLINK("http://services.igi-global.com/resolvedoi/resolve.aspx?doi=10.4018/978-1-60960-513-1")</f>
        <v>http://services.igi-global.com/resolvedoi/resolve.aspx?doi=10.4018/978-1-60960-513-1</v>
      </c>
    </row>
    <row r="254" spans="1:14" ht="15.75">
      <c r="A254" s="3">
        <v>538</v>
      </c>
      <c r="B254" s="4" t="s">
        <v>0</v>
      </c>
      <c r="C254" s="4" t="s">
        <v>470</v>
      </c>
      <c r="D254" s="6" t="s">
        <v>2540</v>
      </c>
      <c r="E254" s="6" t="s">
        <v>2541</v>
      </c>
      <c r="F254" s="4" t="s">
        <v>2542</v>
      </c>
      <c r="G254" s="4" t="s">
        <v>2543</v>
      </c>
      <c r="H254" s="4" t="s">
        <v>2544</v>
      </c>
      <c r="I254" s="4">
        <v>1</v>
      </c>
      <c r="J254" s="4">
        <v>1</v>
      </c>
      <c r="K254" s="4" t="s">
        <v>488</v>
      </c>
      <c r="L254" s="4" t="s">
        <v>1206</v>
      </c>
      <c r="M254" s="4">
        <v>2011</v>
      </c>
      <c r="N254" s="9" t="str">
        <f>HYPERLINK("http://services.igi-global.com/resolvedoi/resolve.aspx?doi=10.4018/978-1-60960-206-2")</f>
        <v>http://services.igi-global.com/resolvedoi/resolve.aspx?doi=10.4018/978-1-60960-206-2</v>
      </c>
    </row>
    <row r="255" spans="1:14" ht="15.75">
      <c r="A255" s="3">
        <v>539</v>
      </c>
      <c r="B255" s="4" t="s">
        <v>0</v>
      </c>
      <c r="C255" s="4" t="s">
        <v>1171</v>
      </c>
      <c r="D255" s="6" t="s">
        <v>2545</v>
      </c>
      <c r="E255" s="6" t="s">
        <v>2546</v>
      </c>
      <c r="F255" s="4" t="s">
        <v>2547</v>
      </c>
      <c r="G255" s="4" t="s">
        <v>2548</v>
      </c>
      <c r="H255" s="4" t="s">
        <v>2549</v>
      </c>
      <c r="I255" s="4">
        <v>1</v>
      </c>
      <c r="J255" s="4">
        <v>1</v>
      </c>
      <c r="K255" s="4" t="s">
        <v>2550</v>
      </c>
      <c r="L255" s="4" t="s">
        <v>1124</v>
      </c>
      <c r="M255" s="4">
        <v>2011</v>
      </c>
      <c r="N255" s="9" t="str">
        <f>HYPERLINK("http://services.igi-global.com/resolvedoi/resolve.aspx?doi=10.4018/978-1-60960-180-5")</f>
        <v>http://services.igi-global.com/resolvedoi/resolve.aspx?doi=10.4018/978-1-60960-180-5</v>
      </c>
    </row>
    <row r="256" spans="1:14" ht="15.75">
      <c r="A256" s="3">
        <v>540</v>
      </c>
      <c r="B256" s="4" t="s">
        <v>0</v>
      </c>
      <c r="C256" s="4" t="s">
        <v>470</v>
      </c>
      <c r="D256" s="6" t="s">
        <v>567</v>
      </c>
      <c r="E256" s="6" t="s">
        <v>2551</v>
      </c>
      <c r="F256" s="4" t="s">
        <v>2552</v>
      </c>
      <c r="G256" s="4" t="s">
        <v>2553</v>
      </c>
      <c r="H256" s="4" t="s">
        <v>2554</v>
      </c>
      <c r="I256" s="4">
        <v>1</v>
      </c>
      <c r="J256" s="4">
        <v>1</v>
      </c>
      <c r="K256" s="4" t="s">
        <v>2555</v>
      </c>
      <c r="L256" s="4" t="s">
        <v>1206</v>
      </c>
      <c r="M256" s="4">
        <v>2011</v>
      </c>
      <c r="N256" s="9" t="str">
        <f>HYPERLINK("http://services.igi-global.com/resolvedoi/resolve.aspx?doi=10.4018/978-1-60960-203-1")</f>
        <v>http://services.igi-global.com/resolvedoi/resolve.aspx?doi=10.4018/978-1-60960-203-1</v>
      </c>
    </row>
    <row r="257" spans="1:14" ht="15.75">
      <c r="A257" s="3">
        <v>541</v>
      </c>
      <c r="B257" s="4" t="s">
        <v>0</v>
      </c>
      <c r="C257" s="4" t="s">
        <v>1221</v>
      </c>
      <c r="D257" s="6" t="s">
        <v>567</v>
      </c>
      <c r="E257" s="6" t="s">
        <v>2556</v>
      </c>
      <c r="F257" s="4" t="s">
        <v>2557</v>
      </c>
      <c r="G257" s="4" t="s">
        <v>2558</v>
      </c>
      <c r="H257" s="4" t="s">
        <v>2559</v>
      </c>
      <c r="I257" s="4">
        <v>1</v>
      </c>
      <c r="J257" s="4">
        <v>1</v>
      </c>
      <c r="K257" s="4" t="s">
        <v>2560</v>
      </c>
      <c r="L257" s="4" t="s">
        <v>1199</v>
      </c>
      <c r="M257" s="4">
        <v>2011</v>
      </c>
      <c r="N257" s="9" t="str">
        <f>HYPERLINK("http://services.igi-global.com/resolvedoi/resolve.aspx?doi=10.4018/978-1-60960-071-6")</f>
        <v>http://services.igi-global.com/resolvedoi/resolve.aspx?doi=10.4018/978-1-60960-071-6</v>
      </c>
    </row>
    <row r="258" spans="1:14" ht="15.75">
      <c r="A258" s="3">
        <v>542</v>
      </c>
      <c r="B258" s="4" t="s">
        <v>0</v>
      </c>
      <c r="C258" s="4" t="s">
        <v>1280</v>
      </c>
      <c r="D258" s="6" t="s">
        <v>2509</v>
      </c>
      <c r="E258" s="6" t="s">
        <v>2561</v>
      </c>
      <c r="F258" s="4" t="s">
        <v>2562</v>
      </c>
      <c r="G258" s="4" t="s">
        <v>2563</v>
      </c>
      <c r="H258" s="4" t="s">
        <v>2564</v>
      </c>
      <c r="I258" s="4">
        <v>1</v>
      </c>
      <c r="J258" s="4">
        <v>1</v>
      </c>
      <c r="K258" s="4" t="s">
        <v>2565</v>
      </c>
      <c r="L258" s="4" t="s">
        <v>1206</v>
      </c>
      <c r="M258" s="4">
        <v>2011</v>
      </c>
      <c r="N258" s="9" t="str">
        <f>HYPERLINK("http://services.igi-global.com/resolvedoi/resolve.aspx?doi=10.4018/978-1-60960-011-2")</f>
        <v>http://services.igi-global.com/resolvedoi/resolve.aspx?doi=10.4018/978-1-60960-011-2</v>
      </c>
    </row>
    <row r="259" spans="1:14" ht="15.75">
      <c r="A259" s="3">
        <v>543</v>
      </c>
      <c r="B259" s="4" t="s">
        <v>0</v>
      </c>
      <c r="C259" s="4" t="s">
        <v>1221</v>
      </c>
      <c r="D259" s="6" t="s">
        <v>567</v>
      </c>
      <c r="E259" s="6" t="s">
        <v>2566</v>
      </c>
      <c r="F259" s="4" t="s">
        <v>2567</v>
      </c>
      <c r="G259" s="4" t="s">
        <v>2568</v>
      </c>
      <c r="H259" s="4" t="s">
        <v>2569</v>
      </c>
      <c r="I259" s="4">
        <v>1</v>
      </c>
      <c r="J259" s="4">
        <v>1</v>
      </c>
      <c r="K259" s="4" t="s">
        <v>2570</v>
      </c>
      <c r="L259" s="4" t="s">
        <v>1199</v>
      </c>
      <c r="M259" s="4">
        <v>2011</v>
      </c>
      <c r="N259" s="9" t="str">
        <f>HYPERLINK("http://services.igi-global.com/resolvedoi/resolve.aspx?doi=10.4018/978-1-60960-054-9")</f>
        <v>http://services.igi-global.com/resolvedoi/resolve.aspx?doi=10.4018/978-1-60960-054-9</v>
      </c>
    </row>
    <row r="260" spans="1:14" ht="15.75">
      <c r="A260" s="3">
        <v>544</v>
      </c>
      <c r="B260" s="4" t="s">
        <v>0</v>
      </c>
      <c r="C260" s="4" t="s">
        <v>1050</v>
      </c>
      <c r="D260" s="6" t="s">
        <v>2571</v>
      </c>
      <c r="E260" s="6" t="s">
        <v>2572</v>
      </c>
      <c r="F260" s="4" t="s">
        <v>2573</v>
      </c>
      <c r="G260" s="4" t="s">
        <v>2574</v>
      </c>
      <c r="H260" s="4" t="s">
        <v>2575</v>
      </c>
      <c r="I260" s="4">
        <v>1</v>
      </c>
      <c r="J260" s="4">
        <v>1</v>
      </c>
      <c r="K260" s="4" t="s">
        <v>2576</v>
      </c>
      <c r="L260" s="4" t="s">
        <v>1206</v>
      </c>
      <c r="M260" s="4">
        <v>2011</v>
      </c>
      <c r="N260" s="9" t="str">
        <f>HYPERLINK("http://services.igi-global.com/resolvedoi/resolve.aspx?doi=10.4018/978-1-61692-825-4")</f>
        <v>http://services.igi-global.com/resolvedoi/resolve.aspx?doi=10.4018/978-1-61692-825-4</v>
      </c>
    </row>
    <row r="261" spans="1:14" ht="15.75">
      <c r="A261" s="3">
        <v>545</v>
      </c>
      <c r="B261" s="4" t="s">
        <v>0</v>
      </c>
      <c r="C261" s="4" t="s">
        <v>1171</v>
      </c>
      <c r="D261" s="6" t="s">
        <v>1997</v>
      </c>
      <c r="E261" s="6" t="s">
        <v>2577</v>
      </c>
      <c r="F261" s="4" t="s">
        <v>2578</v>
      </c>
      <c r="G261" s="4" t="s">
        <v>2579</v>
      </c>
      <c r="H261" s="4" t="s">
        <v>2580</v>
      </c>
      <c r="I261" s="4">
        <v>1</v>
      </c>
      <c r="J261" s="4">
        <v>1</v>
      </c>
      <c r="K261" s="4" t="s">
        <v>2581</v>
      </c>
      <c r="L261" s="4" t="s">
        <v>1124</v>
      </c>
      <c r="M261" s="4">
        <v>2011</v>
      </c>
      <c r="N261" s="9" t="str">
        <f>HYPERLINK("http://services.igi-global.com/resolvedoi/resolve.aspx?doi=10.4018/978-1-60566-280-0")</f>
        <v>http://services.igi-global.com/resolvedoi/resolve.aspx?doi=10.4018/978-1-60566-280-0</v>
      </c>
    </row>
    <row r="262" spans="1:14" ht="15.75">
      <c r="A262" s="3">
        <v>546</v>
      </c>
      <c r="B262" s="4" t="s">
        <v>0</v>
      </c>
      <c r="C262" s="4" t="s">
        <v>1050</v>
      </c>
      <c r="D262" s="6" t="s">
        <v>2582</v>
      </c>
      <c r="E262" s="6" t="s">
        <v>2583</v>
      </c>
      <c r="F262" s="4" t="s">
        <v>2584</v>
      </c>
      <c r="G262" s="4" t="s">
        <v>2585</v>
      </c>
      <c r="H262" s="4" t="s">
        <v>2586</v>
      </c>
      <c r="I262" s="4">
        <v>1</v>
      </c>
      <c r="J262" s="4">
        <v>1</v>
      </c>
      <c r="K262" s="4" t="s">
        <v>58</v>
      </c>
      <c r="L262" s="4" t="s">
        <v>1206</v>
      </c>
      <c r="M262" s="4">
        <v>2010</v>
      </c>
      <c r="N262" s="9" t="str">
        <f>HYPERLINK("http://services.igi-global.com/resolvedoi/resolve.aspx?doi=10.4018/978-1-61520-879-1")</f>
        <v>http://services.igi-global.com/resolvedoi/resolve.aspx?doi=10.4018/978-1-61520-879-1</v>
      </c>
    </row>
    <row r="263" spans="1:14" ht="15.75">
      <c r="A263" s="3">
        <v>547</v>
      </c>
      <c r="B263" s="4" t="s">
        <v>0</v>
      </c>
      <c r="C263" s="4" t="s">
        <v>1280</v>
      </c>
      <c r="D263" s="6" t="s">
        <v>2587</v>
      </c>
      <c r="E263" s="6" t="s">
        <v>2588</v>
      </c>
      <c r="F263" s="4" t="s">
        <v>2589</v>
      </c>
      <c r="G263" s="4" t="s">
        <v>2590</v>
      </c>
      <c r="H263" s="4" t="s">
        <v>2591</v>
      </c>
      <c r="I263" s="4">
        <v>1</v>
      </c>
      <c r="J263" s="4">
        <v>1</v>
      </c>
      <c r="K263" s="4" t="s">
        <v>2592</v>
      </c>
      <c r="L263" s="4" t="s">
        <v>1206</v>
      </c>
      <c r="M263" s="4">
        <v>2010</v>
      </c>
      <c r="N263" s="9" t="str">
        <f>HYPERLINK("http://services.igi-global.com/resolvedoi/resolve.aspx?doi=10.4018/978-1-61520-913-2")</f>
        <v>http://services.igi-global.com/resolvedoi/resolve.aspx?doi=10.4018/978-1-61520-913-2</v>
      </c>
    </row>
    <row r="264" spans="1:14" ht="15.75">
      <c r="A264" s="3">
        <v>548</v>
      </c>
      <c r="B264" s="4" t="s">
        <v>0</v>
      </c>
      <c r="C264" s="4" t="s">
        <v>1280</v>
      </c>
      <c r="D264" s="6" t="s">
        <v>2593</v>
      </c>
      <c r="E264" s="6" t="s">
        <v>2594</v>
      </c>
      <c r="F264" s="4" t="s">
        <v>2595</v>
      </c>
      <c r="G264" s="4" t="s">
        <v>2596</v>
      </c>
      <c r="H264" s="4" t="s">
        <v>2597</v>
      </c>
      <c r="I264" s="4">
        <v>1</v>
      </c>
      <c r="J264" s="4">
        <v>1</v>
      </c>
      <c r="K264" s="4" t="s">
        <v>2598</v>
      </c>
      <c r="L264" s="4" t="s">
        <v>1206</v>
      </c>
      <c r="M264" s="4">
        <v>2010</v>
      </c>
      <c r="N264" s="9" t="str">
        <f>HYPERLINK("http://services.igi-global.com/resolvedoi/resolve.aspx?doi=10.4018/978-1-61520-781-7")</f>
        <v>http://services.igi-global.com/resolvedoi/resolve.aspx?doi=10.4018/978-1-61520-781-7</v>
      </c>
    </row>
    <row r="265" spans="1:14" ht="15.75">
      <c r="A265" s="3">
        <v>549</v>
      </c>
      <c r="B265" s="4" t="s">
        <v>0</v>
      </c>
      <c r="C265" s="4" t="s">
        <v>1171</v>
      </c>
      <c r="D265" s="6" t="s">
        <v>569</v>
      </c>
      <c r="E265" s="6" t="s">
        <v>2599</v>
      </c>
      <c r="F265" s="4" t="s">
        <v>2600</v>
      </c>
      <c r="G265" s="4" t="s">
        <v>2601</v>
      </c>
      <c r="H265" s="4" t="s">
        <v>2602</v>
      </c>
      <c r="I265" s="4">
        <v>1</v>
      </c>
      <c r="J265" s="4">
        <v>1</v>
      </c>
      <c r="K265" s="4" t="s">
        <v>2603</v>
      </c>
      <c r="L265" s="4" t="s">
        <v>1124</v>
      </c>
      <c r="M265" s="4">
        <v>2010</v>
      </c>
      <c r="N265" s="9" t="str">
        <f>HYPERLINK("http://services.igi-global.com/resolvedoi/resolve.aspx?doi=10.4018/978-1-60566-266-4")</f>
        <v>http://services.igi-global.com/resolvedoi/resolve.aspx?doi=10.4018/978-1-60566-266-4</v>
      </c>
    </row>
    <row r="266" spans="1:14" ht="15.75">
      <c r="A266" s="3">
        <v>550</v>
      </c>
      <c r="B266" s="4" t="s">
        <v>0</v>
      </c>
      <c r="C266" s="4" t="s">
        <v>1253</v>
      </c>
      <c r="D266" s="6" t="s">
        <v>2604</v>
      </c>
      <c r="E266" s="6" t="s">
        <v>2605</v>
      </c>
      <c r="F266" s="4" t="s">
        <v>2606</v>
      </c>
      <c r="G266" s="4" t="s">
        <v>2607</v>
      </c>
      <c r="H266" s="4" t="s">
        <v>2608</v>
      </c>
      <c r="I266" s="4">
        <v>1</v>
      </c>
      <c r="J266" s="4">
        <v>1</v>
      </c>
      <c r="K266" s="4" t="s">
        <v>2609</v>
      </c>
      <c r="L266" s="4" t="s">
        <v>499</v>
      </c>
      <c r="M266" s="4">
        <v>2010</v>
      </c>
      <c r="N266" s="9" t="str">
        <f>HYPERLINK("http://services.igi-global.com/resolvedoi/resolve.aspx?doi=10.4018/978-1-60566-864-2")</f>
        <v>http://services.igi-global.com/resolvedoi/resolve.aspx?doi=10.4018/978-1-60566-864-2</v>
      </c>
    </row>
    <row r="267" spans="1:14" ht="15.75">
      <c r="A267" s="3">
        <v>551</v>
      </c>
      <c r="B267" s="4" t="s">
        <v>0</v>
      </c>
      <c r="C267" s="4" t="s">
        <v>1195</v>
      </c>
      <c r="D267" s="6" t="s">
        <v>541</v>
      </c>
      <c r="E267" s="6" t="s">
        <v>2610</v>
      </c>
      <c r="F267" s="4" t="s">
        <v>2611</v>
      </c>
      <c r="G267" s="4" t="s">
        <v>2612</v>
      </c>
      <c r="H267" s="4" t="s">
        <v>2613</v>
      </c>
      <c r="I267" s="4">
        <v>1</v>
      </c>
      <c r="J267" s="4">
        <v>1</v>
      </c>
      <c r="K267" s="4" t="s">
        <v>2614</v>
      </c>
      <c r="L267" s="4" t="s">
        <v>1199</v>
      </c>
      <c r="M267" s="4">
        <v>2010</v>
      </c>
      <c r="N267" s="9" t="str">
        <f>HYPERLINK("http://services.igi-global.com/resolvedoi/resolve.aspx?doi=10.4018/978-1-61520-597-4")</f>
        <v>http://services.igi-global.com/resolvedoi/resolve.aspx?doi=10.4018/978-1-61520-597-4</v>
      </c>
    </row>
    <row r="268" spans="1:14" ht="15.75">
      <c r="A268" s="3">
        <v>552</v>
      </c>
      <c r="B268" s="4" t="s">
        <v>0</v>
      </c>
      <c r="C268" s="4" t="s">
        <v>1050</v>
      </c>
      <c r="D268" s="6" t="s">
        <v>656</v>
      </c>
      <c r="E268" s="6" t="s">
        <v>2615</v>
      </c>
      <c r="F268" s="4" t="s">
        <v>2616</v>
      </c>
      <c r="G268" s="4" t="s">
        <v>2617</v>
      </c>
      <c r="H268" s="4" t="s">
        <v>2618</v>
      </c>
      <c r="I268" s="4">
        <v>1</v>
      </c>
      <c r="J268" s="4">
        <v>1</v>
      </c>
      <c r="K268" s="4" t="s">
        <v>2619</v>
      </c>
      <c r="L268" s="4" t="s">
        <v>1206</v>
      </c>
      <c r="M268" s="4">
        <v>2010</v>
      </c>
      <c r="N268" s="9" t="str">
        <f>HYPERLINK("http://services.igi-global.com/resolvedoi/resolve.aspx?doi=10.4018/978-1-61520-845-6")</f>
        <v>http://services.igi-global.com/resolvedoi/resolve.aspx?doi=10.4018/978-1-61520-845-6</v>
      </c>
    </row>
    <row r="269" spans="1:14" ht="15.75">
      <c r="A269" s="3">
        <v>553</v>
      </c>
      <c r="B269" s="4" t="s">
        <v>0</v>
      </c>
      <c r="C269" s="4" t="s">
        <v>1280</v>
      </c>
      <c r="D269" s="6" t="s">
        <v>631</v>
      </c>
      <c r="E269" s="6" t="s">
        <v>2620</v>
      </c>
      <c r="F269" s="4" t="s">
        <v>2621</v>
      </c>
      <c r="G269" s="4" t="s">
        <v>2622</v>
      </c>
      <c r="H269" s="4" t="s">
        <v>2623</v>
      </c>
      <c r="I269" s="4">
        <v>1</v>
      </c>
      <c r="J269" s="4">
        <v>1</v>
      </c>
      <c r="K269" s="4" t="s">
        <v>2624</v>
      </c>
      <c r="L269" s="4" t="s">
        <v>1206</v>
      </c>
      <c r="M269" s="4">
        <v>2010</v>
      </c>
      <c r="N269" s="9" t="str">
        <f>HYPERLINK("http://services.igi-global.com/resolvedoi/resolve.aspx?doi=10.4018/978-1-61520-680-3")</f>
        <v>http://services.igi-global.com/resolvedoi/resolve.aspx?doi=10.4018/978-1-61520-680-3</v>
      </c>
    </row>
    <row r="270" spans="1:14" ht="15.75">
      <c r="A270" s="3">
        <v>554</v>
      </c>
      <c r="B270" s="4" t="s">
        <v>0</v>
      </c>
      <c r="C270" s="4" t="s">
        <v>1253</v>
      </c>
      <c r="D270" s="6" t="s">
        <v>542</v>
      </c>
      <c r="E270" s="6" t="s">
        <v>2625</v>
      </c>
      <c r="F270" s="4" t="s">
        <v>2626</v>
      </c>
      <c r="G270" s="4" t="s">
        <v>2627</v>
      </c>
      <c r="H270" s="4" t="s">
        <v>2628</v>
      </c>
      <c r="I270" s="4">
        <v>1</v>
      </c>
      <c r="J270" s="4">
        <v>1</v>
      </c>
      <c r="K270" s="4" t="s">
        <v>2629</v>
      </c>
      <c r="L270" s="4" t="s">
        <v>499</v>
      </c>
      <c r="M270" s="4">
        <v>2010</v>
      </c>
      <c r="N270" s="9" t="str">
        <f>HYPERLINK("http://services.igi-global.com/resolvedoi/resolve.aspx?doi=10.4018/978-1-61520-649-0")</f>
        <v>http://services.igi-global.com/resolvedoi/resolve.aspx?doi=10.4018/978-1-61520-649-0</v>
      </c>
    </row>
    <row r="271" spans="1:14" ht="15.75">
      <c r="A271" s="3">
        <v>555</v>
      </c>
      <c r="B271" s="4" t="s">
        <v>0</v>
      </c>
      <c r="C271" s="4" t="s">
        <v>1050</v>
      </c>
      <c r="D271" s="6" t="s">
        <v>557</v>
      </c>
      <c r="E271" s="6" t="s">
        <v>2630</v>
      </c>
      <c r="F271" s="4" t="s">
        <v>2631</v>
      </c>
      <c r="G271" s="4" t="s">
        <v>2632</v>
      </c>
      <c r="H271" s="4" t="s">
        <v>2633</v>
      </c>
      <c r="I271" s="4">
        <v>1</v>
      </c>
      <c r="J271" s="4">
        <v>1</v>
      </c>
      <c r="K271" s="4" t="s">
        <v>2634</v>
      </c>
      <c r="L271" s="4" t="s">
        <v>1206</v>
      </c>
      <c r="M271" s="4">
        <v>2010</v>
      </c>
      <c r="N271" s="9" t="str">
        <f>HYPERLINK("http://services.igi-global.com/resolvedoi/resolve.aspx?doi=10.4018/978-1-60566-940-3")</f>
        <v>http://services.igi-global.com/resolvedoi/resolve.aspx?doi=10.4018/978-1-60566-940-3</v>
      </c>
    </row>
    <row r="272" spans="1:14" ht="15.75">
      <c r="A272" s="3">
        <v>556</v>
      </c>
      <c r="B272" s="4" t="s">
        <v>0</v>
      </c>
      <c r="C272" s="4" t="s">
        <v>1050</v>
      </c>
      <c r="D272" s="6" t="s">
        <v>2593</v>
      </c>
      <c r="E272" s="6" t="s">
        <v>2635</v>
      </c>
      <c r="F272" s="4" t="s">
        <v>2636</v>
      </c>
      <c r="G272" s="4" t="s">
        <v>2637</v>
      </c>
      <c r="H272" s="4" t="s">
        <v>2638</v>
      </c>
      <c r="I272" s="4">
        <v>1</v>
      </c>
      <c r="J272" s="4">
        <v>1</v>
      </c>
      <c r="K272" s="4" t="s">
        <v>2639</v>
      </c>
      <c r="L272" s="4" t="s">
        <v>1206</v>
      </c>
      <c r="M272" s="4">
        <v>2010</v>
      </c>
      <c r="N272" s="9" t="str">
        <f>HYPERLINK("http://services.igi-global.com/resolvedoi/resolve.aspx?doi=10.4018/978-1-61520-731-2")</f>
        <v>http://services.igi-global.com/resolvedoi/resolve.aspx?doi=10.4018/978-1-61520-731-2</v>
      </c>
    </row>
    <row r="273" spans="1:14" ht="15.75">
      <c r="A273" s="3">
        <v>557</v>
      </c>
      <c r="B273" s="4" t="s">
        <v>0</v>
      </c>
      <c r="C273" s="4" t="s">
        <v>1280</v>
      </c>
      <c r="D273" s="6" t="s">
        <v>2640</v>
      </c>
      <c r="E273" s="6" t="s">
        <v>2641</v>
      </c>
      <c r="F273" s="4" t="s">
        <v>2642</v>
      </c>
      <c r="G273" s="4" t="s">
        <v>2643</v>
      </c>
      <c r="H273" s="4" t="s">
        <v>2644</v>
      </c>
      <c r="I273" s="4">
        <v>3</v>
      </c>
      <c r="J273" s="4">
        <v>1</v>
      </c>
      <c r="K273" s="4" t="s">
        <v>1406</v>
      </c>
      <c r="L273" s="4" t="s">
        <v>1206</v>
      </c>
      <c r="M273" s="4">
        <v>2010</v>
      </c>
      <c r="N273" s="9" t="str">
        <f>HYPERLINK("http://services.igi-global.com/resolvedoi/resolve.aspx?doi=10.4018/978-1-60566-986-1")</f>
        <v>http://services.igi-global.com/resolvedoi/resolve.aspx?doi=10.4018/978-1-60566-986-1</v>
      </c>
    </row>
    <row r="274" spans="1:14" ht="15.75">
      <c r="A274" s="3">
        <v>558</v>
      </c>
      <c r="B274" s="4" t="s">
        <v>0</v>
      </c>
      <c r="C274" s="4" t="s">
        <v>1050</v>
      </c>
      <c r="D274" s="6" t="s">
        <v>2500</v>
      </c>
      <c r="E274" s="6" t="s">
        <v>2645</v>
      </c>
      <c r="F274" s="4" t="s">
        <v>2646</v>
      </c>
      <c r="G274" s="4" t="s">
        <v>2647</v>
      </c>
      <c r="H274" s="4" t="s">
        <v>2648</v>
      </c>
      <c r="I274" s="4">
        <v>1</v>
      </c>
      <c r="J274" s="4">
        <v>1</v>
      </c>
      <c r="K274" s="4" t="s">
        <v>2649</v>
      </c>
      <c r="L274" s="4" t="s">
        <v>1206</v>
      </c>
      <c r="M274" s="4">
        <v>2010</v>
      </c>
      <c r="N274" s="9" t="str">
        <f>HYPERLINK("http://services.igi-global.com/resolvedoi/resolve.aspx?doi=10.4018/978-1-61520-690-2")</f>
        <v>http://services.igi-global.com/resolvedoi/resolve.aspx?doi=10.4018/978-1-61520-690-2</v>
      </c>
    </row>
    <row r="275" spans="1:14" ht="15.75">
      <c r="A275" s="3">
        <v>559</v>
      </c>
      <c r="B275" s="4" t="s">
        <v>0</v>
      </c>
      <c r="C275" s="4" t="s">
        <v>1280</v>
      </c>
      <c r="D275" s="6" t="s">
        <v>639</v>
      </c>
      <c r="E275" s="6" t="s">
        <v>2650</v>
      </c>
      <c r="F275" s="4" t="s">
        <v>2651</v>
      </c>
      <c r="G275" s="4" t="s">
        <v>2652</v>
      </c>
      <c r="H275" s="4" t="s">
        <v>2653</v>
      </c>
      <c r="I275" s="4">
        <v>1</v>
      </c>
      <c r="J275" s="4">
        <v>1</v>
      </c>
      <c r="K275" s="4" t="s">
        <v>2624</v>
      </c>
      <c r="L275" s="4" t="s">
        <v>1206</v>
      </c>
      <c r="M275" s="4">
        <v>2010</v>
      </c>
      <c r="N275" s="9" t="str">
        <f>HYPERLINK("http://services.igi-global.com/resolvedoi/resolve.aspx?doi=10.4018/978-1-61520-674-2")</f>
        <v>http://services.igi-global.com/resolvedoi/resolve.aspx?doi=10.4018/978-1-61520-674-2</v>
      </c>
    </row>
    <row r="276" spans="1:14" ht="15.75">
      <c r="A276" s="3">
        <v>560</v>
      </c>
      <c r="B276" s="4" t="s">
        <v>0</v>
      </c>
      <c r="C276" s="4" t="s">
        <v>1264</v>
      </c>
      <c r="D276" s="6" t="s">
        <v>2654</v>
      </c>
      <c r="E276" s="6" t="s">
        <v>2655</v>
      </c>
      <c r="F276" s="4" t="s">
        <v>2656</v>
      </c>
      <c r="G276" s="4" t="s">
        <v>2657</v>
      </c>
      <c r="H276" s="4" t="s">
        <v>2658</v>
      </c>
      <c r="I276" s="4">
        <v>1</v>
      </c>
      <c r="J276" s="4">
        <v>1</v>
      </c>
      <c r="K276" s="4" t="s">
        <v>2659</v>
      </c>
      <c r="L276" s="4" t="s">
        <v>1206</v>
      </c>
      <c r="M276" s="4">
        <v>2010</v>
      </c>
      <c r="N276" s="9" t="str">
        <f>HYPERLINK("http://services.igi-global.com/resolvedoi/resolve.aspx?doi=10.4018/978-1-60566-922-9")</f>
        <v>http://services.igi-global.com/resolvedoi/resolve.aspx?doi=10.4018/978-1-60566-922-9</v>
      </c>
    </row>
    <row r="277" spans="1:14" ht="15.75">
      <c r="A277" s="3">
        <v>561</v>
      </c>
      <c r="B277" s="4" t="s">
        <v>0</v>
      </c>
      <c r="C277" s="4" t="s">
        <v>1171</v>
      </c>
      <c r="D277" s="6" t="s">
        <v>625</v>
      </c>
      <c r="E277" s="6" t="s">
        <v>2660</v>
      </c>
      <c r="F277" s="4" t="s">
        <v>2661</v>
      </c>
      <c r="G277" s="4" t="s">
        <v>2662</v>
      </c>
      <c r="H277" s="4" t="s">
        <v>2663</v>
      </c>
      <c r="I277" s="4">
        <v>1</v>
      </c>
      <c r="J277" s="4">
        <v>1</v>
      </c>
      <c r="K277" s="4" t="s">
        <v>524</v>
      </c>
      <c r="L277" s="4" t="s">
        <v>1124</v>
      </c>
      <c r="M277" s="4">
        <v>2010</v>
      </c>
      <c r="N277" s="9" t="str">
        <f>HYPERLINK("http://services.igi-global.com/resolvedoi/resolve.aspx?doi=10.4018/978-1-60566-768-3")</f>
        <v>http://services.igi-global.com/resolvedoi/resolve.aspx?doi=10.4018/978-1-60566-768-3</v>
      </c>
    </row>
    <row r="278" spans="1:14" ht="15.75">
      <c r="A278" s="3">
        <v>562</v>
      </c>
      <c r="B278" s="4" t="s">
        <v>0</v>
      </c>
      <c r="C278" s="4" t="s">
        <v>1006</v>
      </c>
      <c r="D278" s="6" t="s">
        <v>604</v>
      </c>
      <c r="E278" s="6" t="s">
        <v>2664</v>
      </c>
      <c r="F278" s="4" t="s">
        <v>2665</v>
      </c>
      <c r="G278" s="4" t="s">
        <v>2666</v>
      </c>
      <c r="H278" s="4" t="s">
        <v>2667</v>
      </c>
      <c r="I278" s="4">
        <v>1</v>
      </c>
      <c r="J278" s="4">
        <v>1</v>
      </c>
      <c r="K278" s="4" t="s">
        <v>2668</v>
      </c>
      <c r="L278" s="4" t="s">
        <v>1206</v>
      </c>
      <c r="M278" s="4">
        <v>2010</v>
      </c>
      <c r="N278" s="9" t="str">
        <f>HYPERLINK("http://services.igi-global.com/resolvedoi/resolve.aspx?doi=10.4018/978-1-60566-816-1")</f>
        <v>http://services.igi-global.com/resolvedoi/resolve.aspx?doi=10.4018/978-1-60566-816-1</v>
      </c>
    </row>
    <row r="279" spans="1:14" ht="15.75">
      <c r="A279" s="3">
        <v>563</v>
      </c>
      <c r="B279" s="4" t="s">
        <v>0</v>
      </c>
      <c r="C279" s="4" t="s">
        <v>1050</v>
      </c>
      <c r="D279" s="6" t="s">
        <v>555</v>
      </c>
      <c r="E279" s="6" t="s">
        <v>2669</v>
      </c>
      <c r="F279" s="4" t="s">
        <v>2670</v>
      </c>
      <c r="G279" s="4" t="s">
        <v>2671</v>
      </c>
      <c r="H279" s="4" t="s">
        <v>2672</v>
      </c>
      <c r="I279" s="4">
        <v>1</v>
      </c>
      <c r="J279" s="4">
        <v>1</v>
      </c>
      <c r="K279" s="4" t="s">
        <v>1074</v>
      </c>
      <c r="L279" s="4" t="s">
        <v>1206</v>
      </c>
      <c r="M279" s="4">
        <v>2010</v>
      </c>
      <c r="N279" s="9" t="str">
        <f>HYPERLINK("http://services.igi-global.com/resolvedoi/resolve.aspx?doi=10.4018/978-1-60566-729-4")</f>
        <v>http://services.igi-global.com/resolvedoi/resolve.aspx?doi=10.4018/978-1-60566-729-4</v>
      </c>
    </row>
    <row r="280" spans="1:14" ht="15.75">
      <c r="A280" s="3">
        <v>564</v>
      </c>
      <c r="B280" s="4" t="s">
        <v>0</v>
      </c>
      <c r="C280" s="4" t="s">
        <v>1253</v>
      </c>
      <c r="D280" s="6" t="s">
        <v>542</v>
      </c>
      <c r="E280" s="6" t="s">
        <v>2673</v>
      </c>
      <c r="F280" s="4" t="s">
        <v>2674</v>
      </c>
      <c r="G280" s="4" t="s">
        <v>2675</v>
      </c>
      <c r="H280" s="4" t="s">
        <v>2676</v>
      </c>
      <c r="I280" s="4">
        <v>1</v>
      </c>
      <c r="J280" s="4">
        <v>1</v>
      </c>
      <c r="K280" s="4" t="s">
        <v>2677</v>
      </c>
      <c r="L280" s="4" t="s">
        <v>1206</v>
      </c>
      <c r="M280" s="4">
        <v>2010</v>
      </c>
      <c r="N280" s="9" t="str">
        <f>HYPERLINK("http://services.igi-global.com/resolvedoi/resolve.aspx?doi=10.4018/978-1-59904-681-5")</f>
        <v>http://services.igi-global.com/resolvedoi/resolve.aspx?doi=10.4018/978-1-59904-681-5</v>
      </c>
    </row>
    <row r="281" spans="1:14" ht="15.75">
      <c r="A281" s="3">
        <v>565</v>
      </c>
      <c r="B281" s="4" t="s">
        <v>0</v>
      </c>
      <c r="C281" s="4" t="s">
        <v>1111</v>
      </c>
      <c r="D281" s="6" t="s">
        <v>562</v>
      </c>
      <c r="E281" s="6" t="s">
        <v>2678</v>
      </c>
      <c r="F281" s="4" t="s">
        <v>2679</v>
      </c>
      <c r="G281" s="4" t="s">
        <v>2680</v>
      </c>
      <c r="H281" s="4" t="s">
        <v>2681</v>
      </c>
      <c r="I281" s="4">
        <v>1</v>
      </c>
      <c r="J281" s="4">
        <v>1</v>
      </c>
      <c r="K281" s="4" t="s">
        <v>2682</v>
      </c>
      <c r="L281" s="4" t="s">
        <v>1206</v>
      </c>
      <c r="M281" s="4">
        <v>2010</v>
      </c>
      <c r="N281" s="9" t="str">
        <f>HYPERLINK("http://services.igi-global.com/resolvedoi/resolve.aspx?doi=10.4018/978-1-60566-758-4")</f>
        <v>http://services.igi-global.com/resolvedoi/resolve.aspx?doi=10.4018/978-1-60566-758-4</v>
      </c>
    </row>
    <row r="282" spans="1:14" ht="15.75">
      <c r="A282" s="3">
        <v>566</v>
      </c>
      <c r="B282" s="4" t="s">
        <v>0</v>
      </c>
      <c r="C282" s="4" t="s">
        <v>1050</v>
      </c>
      <c r="D282" s="6" t="s">
        <v>557</v>
      </c>
      <c r="E282" s="6" t="s">
        <v>2683</v>
      </c>
      <c r="F282" s="4" t="s">
        <v>2684</v>
      </c>
      <c r="G282" s="4" t="s">
        <v>2685</v>
      </c>
      <c r="H282" s="4" t="s">
        <v>2686</v>
      </c>
      <c r="I282" s="4">
        <v>1</v>
      </c>
      <c r="J282" s="4">
        <v>1</v>
      </c>
      <c r="K282" s="4" t="s">
        <v>2687</v>
      </c>
      <c r="L282" s="4" t="s">
        <v>1206</v>
      </c>
      <c r="M282" s="4">
        <v>2009</v>
      </c>
      <c r="N282" s="9" t="str">
        <f>HYPERLINK("http://services.igi-global.com/resolvedoi/resolve.aspx?doi=10.4018/978-1-60566-392-0")</f>
        <v>http://services.igi-global.com/resolvedoi/resolve.aspx?doi=10.4018/978-1-60566-392-0</v>
      </c>
    </row>
    <row r="283" spans="1:14" ht="15.75">
      <c r="A283" s="3">
        <v>567</v>
      </c>
      <c r="B283" s="4" t="s">
        <v>0</v>
      </c>
      <c r="C283" s="4" t="s">
        <v>1050</v>
      </c>
      <c r="D283" s="6" t="s">
        <v>610</v>
      </c>
      <c r="E283" s="6" t="s">
        <v>2688</v>
      </c>
      <c r="F283" s="4" t="s">
        <v>2689</v>
      </c>
      <c r="G283" s="4" t="s">
        <v>2690</v>
      </c>
      <c r="H283" s="4" t="s">
        <v>2691</v>
      </c>
      <c r="I283" s="4">
        <v>1</v>
      </c>
      <c r="J283" s="4">
        <v>1</v>
      </c>
      <c r="K283" s="4" t="s">
        <v>2692</v>
      </c>
      <c r="L283" s="4" t="s">
        <v>1206</v>
      </c>
      <c r="M283" s="4">
        <v>2009</v>
      </c>
      <c r="N283" s="9" t="str">
        <f>HYPERLINK("http://services.igi-global.com/resolvedoi/resolve.aspx?doi=10.4018/978-1-60566-360-9")</f>
        <v>http://services.igi-global.com/resolvedoi/resolve.aspx?doi=10.4018/978-1-60566-360-9</v>
      </c>
    </row>
    <row r="284" spans="1:14" ht="15.75">
      <c r="A284" s="3">
        <v>568</v>
      </c>
      <c r="B284" s="4" t="s">
        <v>0</v>
      </c>
      <c r="C284" s="4" t="s">
        <v>1006</v>
      </c>
      <c r="D284" s="6" t="s">
        <v>548</v>
      </c>
      <c r="E284" s="6" t="s">
        <v>2693</v>
      </c>
      <c r="F284" s="4" t="s">
        <v>2694</v>
      </c>
      <c r="G284" s="4" t="s">
        <v>2695</v>
      </c>
      <c r="H284" s="4" t="s">
        <v>2696</v>
      </c>
      <c r="I284" s="4">
        <v>2</v>
      </c>
      <c r="J284" s="4">
        <v>1</v>
      </c>
      <c r="K284" s="4" t="s">
        <v>2697</v>
      </c>
      <c r="L284" s="4" t="s">
        <v>1206</v>
      </c>
      <c r="M284" s="4">
        <v>2009</v>
      </c>
      <c r="N284" s="9" t="str">
        <f>HYPERLINK("http://services.igi-global.com/resolvedoi/resolve.aspx?doi=10.4018/978-1-60566-242-8")</f>
        <v>http://services.igi-global.com/resolvedoi/resolve.aspx?doi=10.4018/978-1-60566-242-8</v>
      </c>
    </row>
    <row r="285" spans="1:14" ht="15.75">
      <c r="A285" s="3">
        <v>569</v>
      </c>
      <c r="B285" s="4" t="s">
        <v>0</v>
      </c>
      <c r="C285" s="4" t="s">
        <v>1111</v>
      </c>
      <c r="D285" s="6" t="s">
        <v>2698</v>
      </c>
      <c r="E285" s="6" t="s">
        <v>2699</v>
      </c>
      <c r="F285" s="4" t="s">
        <v>2700</v>
      </c>
      <c r="G285" s="4" t="s">
        <v>2701</v>
      </c>
      <c r="H285" s="4" t="s">
        <v>2702</v>
      </c>
      <c r="I285" s="4">
        <v>1</v>
      </c>
      <c r="J285" s="4">
        <v>1</v>
      </c>
      <c r="K285" s="4" t="s">
        <v>2703</v>
      </c>
      <c r="L285" s="4" t="s">
        <v>1206</v>
      </c>
      <c r="M285" s="4">
        <v>2009</v>
      </c>
      <c r="N285" s="9" t="str">
        <f>HYPERLINK("http://services.igi-global.com/resolvedoi/resolve.aspx?doi=10.4018/978-1-60566-174-2")</f>
        <v>http://services.igi-global.com/resolvedoi/resolve.aspx?doi=10.4018/978-1-60566-174-2</v>
      </c>
    </row>
    <row r="286" spans="1:14" ht="15.75">
      <c r="A286" s="3">
        <v>570</v>
      </c>
      <c r="B286" s="4" t="s">
        <v>0</v>
      </c>
      <c r="C286" s="4" t="s">
        <v>1006</v>
      </c>
      <c r="D286" s="6" t="s">
        <v>2704</v>
      </c>
      <c r="E286" s="6" t="s">
        <v>2705</v>
      </c>
      <c r="F286" s="4" t="s">
        <v>2706</v>
      </c>
      <c r="G286" s="4" t="s">
        <v>2707</v>
      </c>
      <c r="H286" s="4" t="s">
        <v>2708</v>
      </c>
      <c r="I286" s="4">
        <v>2</v>
      </c>
      <c r="J286" s="4">
        <v>1</v>
      </c>
      <c r="K286" s="4" t="s">
        <v>2709</v>
      </c>
      <c r="L286" s="4" t="s">
        <v>1206</v>
      </c>
      <c r="M286" s="4">
        <v>2009</v>
      </c>
      <c r="N286" s="9" t="str">
        <f>HYPERLINK("http://services.igi-global.com/resolvedoi/resolve.aspx?doi=10.4018/978-1-59904-990-8")</f>
        <v>http://services.igi-global.com/resolvedoi/resolve.aspx?doi=10.4018/978-1-59904-990-8</v>
      </c>
    </row>
    <row r="287" spans="1:14" ht="15.75">
      <c r="A287" s="3">
        <v>571</v>
      </c>
      <c r="B287" s="4" t="s">
        <v>0</v>
      </c>
      <c r="C287" s="4" t="s">
        <v>1264</v>
      </c>
      <c r="D287" s="6" t="s">
        <v>591</v>
      </c>
      <c r="E287" s="6" t="s">
        <v>2710</v>
      </c>
      <c r="F287" s="4" t="s">
        <v>2711</v>
      </c>
      <c r="G287" s="4" t="s">
        <v>2712</v>
      </c>
      <c r="H287" s="4" t="s">
        <v>2713</v>
      </c>
      <c r="I287" s="4">
        <v>1</v>
      </c>
      <c r="J287" s="4">
        <v>1</v>
      </c>
      <c r="K287" s="4" t="s">
        <v>2714</v>
      </c>
      <c r="L287" s="4" t="s">
        <v>1206</v>
      </c>
      <c r="M287" s="4">
        <v>2009</v>
      </c>
      <c r="N287" s="9" t="str">
        <f>HYPERLINK("http://services.igi-global.com/resolvedoi/resolve.aspx?doi=10.4018/978-1-59904-855-0")</f>
        <v>http://services.igi-global.com/resolvedoi/resolve.aspx?doi=10.4018/978-1-59904-855-0</v>
      </c>
    </row>
    <row r="288" spans="1:14" ht="15.75">
      <c r="A288" s="3">
        <v>572</v>
      </c>
      <c r="B288" s="4" t="s">
        <v>0</v>
      </c>
      <c r="C288" s="4" t="s">
        <v>1253</v>
      </c>
      <c r="D288" s="6" t="s">
        <v>542</v>
      </c>
      <c r="E288" s="6" t="s">
        <v>2715</v>
      </c>
      <c r="F288" s="4" t="s">
        <v>2716</v>
      </c>
      <c r="G288" s="4" t="s">
        <v>2717</v>
      </c>
      <c r="H288" s="4" t="s">
        <v>2718</v>
      </c>
      <c r="I288" s="4">
        <v>1</v>
      </c>
      <c r="J288" s="4">
        <v>1</v>
      </c>
      <c r="K288" s="4" t="s">
        <v>2719</v>
      </c>
      <c r="L288" s="4" t="s">
        <v>1206</v>
      </c>
      <c r="M288" s="4">
        <v>2009</v>
      </c>
      <c r="N288" s="9" t="str">
        <f>HYPERLINK("http://services.igi-global.com/resolvedoi/resolve.aspx?doi=10.4018/978-1-59904-699-0")</f>
        <v>http://services.igi-global.com/resolvedoi/resolve.aspx?doi=10.4018/978-1-59904-699-0</v>
      </c>
    </row>
    <row r="289" spans="1:14" ht="15.75">
      <c r="A289" s="3">
        <v>573</v>
      </c>
      <c r="B289" s="4" t="s">
        <v>0</v>
      </c>
      <c r="C289" s="4" t="s">
        <v>1006</v>
      </c>
      <c r="D289" s="6" t="s">
        <v>548</v>
      </c>
      <c r="E289" s="6" t="s">
        <v>2720</v>
      </c>
      <c r="F289" s="4" t="s">
        <v>2721</v>
      </c>
      <c r="G289" s="4" t="s">
        <v>2722</v>
      </c>
      <c r="H289" s="4" t="s">
        <v>2723</v>
      </c>
      <c r="I289" s="4">
        <v>1</v>
      </c>
      <c r="J289" s="4">
        <v>1</v>
      </c>
      <c r="K289" s="4" t="s">
        <v>2213</v>
      </c>
      <c r="L289" s="4" t="s">
        <v>1206</v>
      </c>
      <c r="M289" s="4">
        <v>2009</v>
      </c>
      <c r="N289" s="9" t="str">
        <f>HYPERLINK("http://services.igi-global.com/resolvedoi/resolve.aspx?doi=10.4018/978-1-59904-657-0")</f>
        <v>http://services.igi-global.com/resolvedoi/resolve.aspx?doi=10.4018/978-1-59904-657-0</v>
      </c>
    </row>
    <row r="290" spans="1:14" ht="15.75">
      <c r="A290" s="3">
        <v>574</v>
      </c>
      <c r="B290" s="4" t="s">
        <v>0</v>
      </c>
      <c r="C290" s="4" t="s">
        <v>1006</v>
      </c>
      <c r="D290" s="6" t="s">
        <v>548</v>
      </c>
      <c r="E290" s="6" t="s">
        <v>2724</v>
      </c>
      <c r="F290" s="4" t="s">
        <v>2725</v>
      </c>
      <c r="G290" s="4" t="s">
        <v>2726</v>
      </c>
      <c r="H290" s="4" t="s">
        <v>2727</v>
      </c>
      <c r="I290" s="4">
        <v>2</v>
      </c>
      <c r="J290" s="4">
        <v>1</v>
      </c>
      <c r="K290" s="4" t="s">
        <v>2728</v>
      </c>
      <c r="L290" s="4" t="s">
        <v>1206</v>
      </c>
      <c r="M290" s="13">
        <v>2008</v>
      </c>
      <c r="N290" s="9" t="str">
        <f>HYPERLINK("http://services.igi-global.com/resolvedoi/resolve.aspx?doi=10.4018/978-1-59904-853-6")</f>
        <v>http://services.igi-global.com/resolvedoi/resolve.aspx?doi=10.4018/978-1-59904-853-6</v>
      </c>
    </row>
    <row r="291" spans="1:14" ht="19.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0"/>
    </row>
  </sheetData>
  <sheetProtection/>
  <mergeCells count="1">
    <mergeCell ref="A291:M2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twnsys</dc:creator>
  <cp:keywords/>
  <dc:description/>
  <cp:lastModifiedBy>嘉藥圖資館</cp:lastModifiedBy>
  <cp:lastPrinted>2011-11-09T17:35:19Z</cp:lastPrinted>
  <dcterms:created xsi:type="dcterms:W3CDTF">2008-10-26T15:28:00Z</dcterms:created>
  <dcterms:modified xsi:type="dcterms:W3CDTF">2013-07-17T01:53:51Z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